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Website updates\DAS Private Sector Website Posting\2021 0970 231 000 - Janssen Inc\"/>
    </mc:Choice>
  </mc:AlternateContent>
  <xr:revisionPtr revIDLastSave="0" documentId="13_ncr:1_{0CE3E46B-DA07-459C-8D0D-0ADD4C39A0DA}" xr6:coauthVersionLast="47" xr6:coauthVersionMax="47" xr10:uidLastSave="{00000000-0000-0000-0000-000000000000}"/>
  <workbookProtection workbookAlgorithmName="SHA-512" workbookHashValue="19u4A9evFqZsQOc6Oky3gYClooV8LXp3uK3vfeOlZ3uSbCZVkvSYTUQX033vhwhrzFw035r1xeJ46P8IOw+/+g==" workbookSaltValue="P8J3LVgRGPtFLyD23mytDg==" workbookSpinCount="100000" lockStructure="1"/>
  <bookViews>
    <workbookView xWindow="-120" yWindow="-120" windowWidth="20730" windowHeight="11160" tabRatio="944" xr2:uid="{76CB28EE-F158-4CA8-B66D-45F6925CF4BC}"/>
  </bookViews>
  <sheets>
    <sheet name="Cover Page" sheetId="21" r:id="rId1"/>
    <sheet name="Methods - Data Sources" sheetId="22" r:id="rId2"/>
    <sheet name="Methods - Study Design" sheetId="23" r:id="rId3"/>
    <sheet name="TOC" sheetId="24" r:id="rId4"/>
    <sheet name="Cohort" sheetId="1" r:id="rId5"/>
    <sheet name="T1" sheetId="14" r:id="rId6"/>
    <sheet name="T2" sheetId="17" r:id="rId7"/>
    <sheet name="T3" sheetId="18" r:id="rId8"/>
    <sheet name="T4" sheetId="19" r:id="rId9"/>
    <sheet name="T5" sheetId="20" r:id="rId10"/>
    <sheet name="T6" sheetId="16" r:id="rId11"/>
    <sheet name="Stage_Unkown" sheetId="2" state="hidden" r:id="rId12"/>
    <sheet name="Validation" sheetId="4" state="hidden" r:id="rId13"/>
    <sheet name="T1(old)" sheetId="5" state="hidden" r:id="rId14"/>
    <sheet name="T1(All)" sheetId="8" state="hidden" r:id="rId15"/>
    <sheet name="T7" sheetId="11" r:id="rId16"/>
    <sheet name="T8" sheetId="12" r:id="rId17"/>
    <sheet name="T9" sheetId="13" r:id="rId18"/>
    <sheet name="T10" sheetId="26" r:id="rId19"/>
    <sheet name="T11" sheetId="25" r:id="rId20"/>
    <sheet name="T12" sheetId="6" r:id="rId21"/>
    <sheet name="T13" sheetId="27" r:id="rId22"/>
  </sheets>
  <externalReferences>
    <externalReference r:id="rId23"/>
    <externalReference r:id="rId24"/>
    <externalReference r:id="rId25"/>
    <externalReference r:id="rId26"/>
  </externalReferences>
  <definedNames>
    <definedName name="ALR">'[1]HIDE_Dataset Descriptions'!$Q$13</definedName>
    <definedName name="ASTHMA">'[1]HIDE_Dataset Descriptions'!$H$5</definedName>
    <definedName name="CCHS">'[1]HIDE_Dataset Descriptions'!$W$5</definedName>
    <definedName name="CCRS">'[1]HIDE_Dataset Descriptions'!$B$5</definedName>
    <definedName name="dad">'[1]HIDE_Dataset Descriptions'!$B$7</definedName>
    <definedName name="DATASETNAME">[1]HIDE_List!$B$2:$B$58</definedName>
    <definedName name="LHIN">'[1]HIDE_Dataset Descriptions'!$N$7</definedName>
    <definedName name="NACRS">'[1]HIDE_Dataset Descriptions'!$B$11</definedName>
    <definedName name="NDFP">'[1]HIDE_Dataset Descriptions'!$Q$9</definedName>
    <definedName name="OCR">'[1]HIDE_Dataset Descriptions'!$Q$5</definedName>
    <definedName name="ODB">'[1]HIDE_Dataset Descriptions'!$B$15</definedName>
    <definedName name="OHIP">'[1]HIDE_Dataset Descriptions'!$B$17</definedName>
    <definedName name="PCCF">'[1]HIDE_Dataset Descriptions'!$N$11</definedName>
    <definedName name="RPDB">'[1]HIDE_Dataset Descriptions'!$E$5</definedName>
    <definedName name="SDS">'[1]HIDE_Dataset Descriptions'!$B$21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8" i="27" l="1"/>
  <c r="B117" i="27"/>
  <c r="B116" i="27"/>
  <c r="B115" i="27"/>
  <c r="C112" i="27"/>
  <c r="B112" i="27"/>
  <c r="D112" i="27" s="1"/>
  <c r="D110" i="27"/>
  <c r="B104" i="27"/>
  <c r="B103" i="27"/>
  <c r="B102" i="27"/>
  <c r="B101" i="27"/>
  <c r="C98" i="27"/>
  <c r="B98" i="27"/>
  <c r="D96" i="27"/>
  <c r="D70" i="27"/>
  <c r="C70" i="27"/>
  <c r="D66" i="27"/>
  <c r="D65" i="27"/>
  <c r="D64" i="27"/>
  <c r="D62" i="27"/>
  <c r="C62" i="27"/>
  <c r="C55" i="27"/>
  <c r="D55" i="27" s="1"/>
  <c r="D54" i="27"/>
  <c r="D53" i="27"/>
  <c r="D52" i="27"/>
  <c r="D51" i="27"/>
  <c r="D50" i="27"/>
  <c r="D49" i="27"/>
  <c r="C47" i="27"/>
  <c r="D46" i="27"/>
  <c r="D45" i="27"/>
  <c r="D44" i="27"/>
  <c r="D47" i="27" s="1"/>
  <c r="G41" i="27"/>
  <c r="B41" i="27"/>
  <c r="G40" i="27"/>
  <c r="B40" i="27"/>
  <c r="G39" i="27"/>
  <c r="B39" i="27"/>
  <c r="G38" i="27"/>
  <c r="B38" i="27"/>
  <c r="H35" i="27"/>
  <c r="G35" i="27"/>
  <c r="C35" i="27"/>
  <c r="B35" i="27"/>
  <c r="D35" i="27" s="1"/>
  <c r="D34" i="27" s="1"/>
  <c r="I33" i="27"/>
  <c r="D33" i="27"/>
  <c r="G27" i="27"/>
  <c r="B27" i="27"/>
  <c r="G26" i="27"/>
  <c r="B26" i="27"/>
  <c r="G25" i="27"/>
  <c r="B25" i="27"/>
  <c r="G24" i="27"/>
  <c r="B24" i="27"/>
  <c r="H21" i="27"/>
  <c r="G21" i="27"/>
  <c r="I21" i="27" s="1"/>
  <c r="I20" i="27" s="1"/>
  <c r="C21" i="27"/>
  <c r="B21" i="27"/>
  <c r="D21" i="27" s="1"/>
  <c r="D20" i="27" s="1"/>
  <c r="I19" i="27"/>
  <c r="D19" i="27"/>
  <c r="D12" i="27"/>
  <c r="C12" i="27"/>
  <c r="B12" i="27"/>
  <c r="D11" i="27"/>
  <c r="C11" i="27"/>
  <c r="D10" i="27"/>
  <c r="C10" i="27"/>
  <c r="D9" i="27"/>
  <c r="C9" i="27"/>
  <c r="C7" i="27"/>
  <c r="B7" i="27"/>
  <c r="C6" i="27"/>
  <c r="C5" i="27"/>
  <c r="D4" i="27"/>
  <c r="C4" i="27"/>
  <c r="D111" i="27" l="1"/>
  <c r="I35" i="27"/>
  <c r="I34" i="27" s="1"/>
  <c r="D98" i="27"/>
  <c r="D97" i="27" s="1"/>
  <c r="A42" i="22" l="1"/>
  <c r="A39" i="22"/>
  <c r="A36" i="22"/>
  <c r="A21" i="22"/>
  <c r="A24" i="22"/>
  <c r="A27" i="22" l="1"/>
  <c r="A30" i="22"/>
  <c r="A18" i="22"/>
  <c r="A15" i="22"/>
  <c r="A12" i="22"/>
  <c r="A9" i="22"/>
  <c r="E18" i="1"/>
  <c r="E17" i="1"/>
  <c r="E16" i="1"/>
  <c r="E15" i="1"/>
  <c r="E14" i="1"/>
  <c r="D10" i="1"/>
  <c r="E9" i="1"/>
  <c r="M24" i="16"/>
  <c r="M7" i="16" s="1"/>
  <c r="M4" i="16"/>
  <c r="M33" i="8" l="1"/>
  <c r="M4" i="8" s="1"/>
  <c r="M19" i="8" l="1"/>
  <c r="L19" i="8"/>
  <c r="K19" i="8"/>
  <c r="J19" i="8"/>
  <c r="I19" i="8"/>
  <c r="H19" i="8"/>
  <c r="G19" i="8"/>
  <c r="F19" i="8"/>
  <c r="E19" i="8"/>
  <c r="D19" i="8"/>
  <c r="C19" i="8"/>
  <c r="L4" i="8"/>
  <c r="K4" i="8"/>
  <c r="J4" i="8"/>
  <c r="I4" i="8"/>
  <c r="H4" i="8"/>
  <c r="G4" i="8"/>
  <c r="F4" i="8"/>
  <c r="E4" i="8"/>
  <c r="D4" i="8"/>
  <c r="C4" i="8"/>
  <c r="E19" i="1" l="1"/>
  <c r="D19" i="1"/>
  <c r="L19" i="5" l="1"/>
  <c r="K19" i="5"/>
  <c r="J19" i="5"/>
  <c r="I19" i="5"/>
  <c r="H19" i="5"/>
  <c r="G19" i="5"/>
  <c r="F19" i="5"/>
  <c r="E19" i="5"/>
  <c r="D19" i="5"/>
  <c r="C19" i="5"/>
  <c r="L4" i="5"/>
  <c r="K4" i="5"/>
  <c r="J4" i="5"/>
  <c r="I4" i="5"/>
  <c r="H4" i="5"/>
  <c r="G4" i="5"/>
  <c r="F4" i="5"/>
  <c r="E4" i="5"/>
  <c r="D4" i="5"/>
  <c r="C4" i="5"/>
  <c r="B26" i="4" l="1"/>
  <c r="B25" i="4"/>
  <c r="B24" i="4"/>
  <c r="B23" i="4"/>
  <c r="C20" i="4"/>
  <c r="B20" i="4"/>
  <c r="D20" i="4" s="1"/>
  <c r="D18" i="4"/>
  <c r="B12" i="4"/>
  <c r="B11" i="4"/>
  <c r="B10" i="4"/>
  <c r="B9" i="4"/>
  <c r="C6" i="4"/>
  <c r="B6" i="4"/>
  <c r="D6" i="4" s="1"/>
  <c r="D5" i="4" s="1"/>
  <c r="D4" i="4"/>
  <c r="D19" i="4" l="1"/>
  <c r="E8" i="1" l="1"/>
  <c r="E7" i="1"/>
  <c r="E6" i="1"/>
  <c r="E10" i="1" l="1"/>
</calcChain>
</file>

<file path=xl/sharedStrings.xml><?xml version="1.0" encoding="utf-8"?>
<sst xmlns="http://schemas.openxmlformats.org/spreadsheetml/2006/main" count="2556" uniqueCount="1626">
  <si>
    <t>Condition</t>
  </si>
  <si>
    <t>Data Source</t>
  </si>
  <si>
    <t>Time Period</t>
  </si>
  <si>
    <t>Prostate cancer</t>
  </si>
  <si>
    <t xml:space="preserve">    Excluding:</t>
  </si>
  <si>
    <t xml:space="preserve">        Death before PC diagnosis date</t>
  </si>
  <si>
    <t xml:space="preserve">        Not eligible for OHIP at PC diagnosis</t>
  </si>
  <si>
    <t>Final Cohort</t>
  </si>
  <si>
    <t xml:space="preserve">        Non-male and non-Ontario resident</t>
  </si>
  <si>
    <t>No. Patients</t>
  </si>
  <si>
    <t>% in cohort</t>
  </si>
  <si>
    <t>Incl. No. Patients</t>
  </si>
  <si>
    <t>Excl. No. Patients</t>
  </si>
  <si>
    <t>TOTAL</t>
  </si>
  <si>
    <t>P-VALUE</t>
  </si>
  <si>
    <t>N=6,223</t>
  </si>
  <si>
    <t>N=6,113</t>
  </si>
  <si>
    <t>N=12,336</t>
  </si>
  <si>
    <t/>
  </si>
  <si>
    <t>2010</t>
  </si>
  <si>
    <t>340 (58.2%)</t>
  </si>
  <si>
    <t>244 (41.8%)</t>
  </si>
  <si>
    <t>584 (100.0%)</t>
  </si>
  <si>
    <t>&lt;.001</t>
  </si>
  <si>
    <t>2011</t>
  </si>
  <si>
    <t>402 (46.1%)</t>
  </si>
  <si>
    <t>470 (53.9%)</t>
  </si>
  <si>
    <t>872 (100.0%)</t>
  </si>
  <si>
    <t>2012</t>
  </si>
  <si>
    <t>346 (36.0%)</t>
  </si>
  <si>
    <t>614 (64.0%)</t>
  </si>
  <si>
    <t>960 (100.0%)</t>
  </si>
  <si>
    <t>2013</t>
  </si>
  <si>
    <t>286 (36.4%)</t>
  </si>
  <si>
    <t>499 (63.6%)</t>
  </si>
  <si>
    <t>785 (100.0%)</t>
  </si>
  <si>
    <t>2014</t>
  </si>
  <si>
    <t>201 (34.1%)</t>
  </si>
  <si>
    <t>389 (65.9%)</t>
  </si>
  <si>
    <t>590 (100.0%)</t>
  </si>
  <si>
    <t>2015</t>
  </si>
  <si>
    <t>185 (30.1%)</t>
  </si>
  <si>
    <t>430 (69.9%)</t>
  </si>
  <si>
    <t>615 (100.0%)</t>
  </si>
  <si>
    <t>2016</t>
  </si>
  <si>
    <t>183 (27.8%)</t>
  </si>
  <si>
    <t>475 (72.2%)</t>
  </si>
  <si>
    <t>658 (100.0%)</t>
  </si>
  <si>
    <t>2017</t>
  </si>
  <si>
    <t>202 (27.6%)</t>
  </si>
  <si>
    <t>530 (72.4%)</t>
  </si>
  <si>
    <t>732 (100.0%)</t>
  </si>
  <si>
    <t>2018</t>
  </si>
  <si>
    <t>652 (38.9%)</t>
  </si>
  <si>
    <t>1,025 (61.1%)</t>
  </si>
  <si>
    <t>1,677 (100.0%)</t>
  </si>
  <si>
    <t>2019</t>
  </si>
  <si>
    <t>3,426 (70.5%)</t>
  </si>
  <si>
    <t>1,437 (29.5%)</t>
  </si>
  <si>
    <t>4,863 (100.0%)</t>
  </si>
  <si>
    <t xml:space="preserve">Table 1. Descriptive analysis of prostate cancer patients with unknown stage </t>
  </si>
  <si>
    <t>Index year</t>
  </si>
  <si>
    <t>No</t>
  </si>
  <si>
    <t>Yes</t>
  </si>
  <si>
    <t>Baseline PSA test</t>
  </si>
  <si>
    <t>Note: Index year for prostage diganosis in calendear year; baseline PSA test collected 3 months prior to prostate cancer diagnosis, if none available, from 2 months after prostate cancer diagnosis.</t>
  </si>
  <si>
    <t>Medain (IQR)</t>
  </si>
  <si>
    <t>Baseline PSA value</t>
  </si>
  <si>
    <t>Total</t>
  </si>
  <si>
    <t>P value</t>
  </si>
  <si>
    <t>N=244</t>
  </si>
  <si>
    <t>N=470</t>
  </si>
  <si>
    <t>N=614</t>
  </si>
  <si>
    <t>N=499</t>
  </si>
  <si>
    <t>N=389</t>
  </si>
  <si>
    <t>N=430</t>
  </si>
  <si>
    <t>N=475</t>
  </si>
  <si>
    <t>N=530</t>
  </si>
  <si>
    <t>N=1,025</t>
  </si>
  <si>
    <t>N=1,437</t>
  </si>
  <si>
    <t>&lt;.0001</t>
  </si>
  <si>
    <t>Mean ± SD (Min-Max)</t>
  </si>
  <si>
    <t xml:space="preserve">Table 2. Baseline PSA values of prostate cancer patients with unknown stage </t>
  </si>
  <si>
    <t>25.6 ± 58.4 (0.020 - 510.1)</t>
  </si>
  <si>
    <t>9.1 (5.2 - 18.2)</t>
  </si>
  <si>
    <t>62.4 ± 284.3 (0.020 - 4,782.3)</t>
  </si>
  <si>
    <t>7.5 (5.2 - 16.1)</t>
  </si>
  <si>
    <t>76.2 ± 354.3 (0.040 - 5,000.0)</t>
  </si>
  <si>
    <t>7.7 (5.2 - 15.8)</t>
  </si>
  <si>
    <t>74.3 ± 363.8 (0.010 - 5,420.0)</t>
  </si>
  <si>
    <t>7.6 (5.0 - 17.3)</t>
  </si>
  <si>
    <t>147.9 ± 526.8 (0.019 - 5,000.0)</t>
  </si>
  <si>
    <t>8.6 (5.3 - 27.5)</t>
  </si>
  <si>
    <t>134.7 ± 686.0 (0.020 - 10,223.8)</t>
  </si>
  <si>
    <t>8.9 (5.4 - 17.4)</t>
  </si>
  <si>
    <t>106.2 ± 388.1 (0.018 - 5,000.0)</t>
  </si>
  <si>
    <t>7.8 (5.3 - 18.1)</t>
  </si>
  <si>
    <t>148.2 ± 1,140.2 (0.008 - 20,000.0)</t>
  </si>
  <si>
    <t>8.3 (5.3 - 15.1)</t>
  </si>
  <si>
    <t>51.6 ± 299.9 (0.008 - 5,000.0)</t>
  </si>
  <si>
    <t>7.3 (4.9 - 12.1)</t>
  </si>
  <si>
    <t>58.2 ± 312.3 (0.008 - 5,000.0)</t>
  </si>
  <si>
    <t>8.6 (5.7 - 16.0)</t>
  </si>
  <si>
    <t>81.9 ± 493.9 (0.008 - 20,000.0)</t>
  </si>
  <si>
    <t>8.0 (5.3 - 16.0)</t>
  </si>
  <si>
    <t>Assessment of the incidence, prevalence and economic impact of prostate cancer using administrative data in Ontario</t>
  </si>
  <si>
    <t>2021 0970 231 000</t>
  </si>
  <si>
    <t>Specificity</t>
  </si>
  <si>
    <r>
      <rPr>
        <b/>
        <sz val="11"/>
        <color theme="1"/>
        <rFont val="Calibri"/>
        <family val="2"/>
        <scheme val="minor"/>
      </rPr>
      <t>Negative Predictive Value</t>
    </r>
    <r>
      <rPr>
        <sz val="11"/>
        <color theme="1"/>
        <rFont val="Calibri"/>
        <family val="2"/>
        <scheme val="minor"/>
      </rPr>
      <t xml:space="preserve"> (</t>
    </r>
    <r>
      <rPr>
        <b/>
        <sz val="11"/>
        <color theme="1"/>
        <rFont val="Calibri"/>
        <family val="2"/>
        <scheme val="minor"/>
      </rPr>
      <t>NPV</t>
    </r>
    <r>
      <rPr>
        <sz val="11"/>
        <color theme="1"/>
        <rFont val="Calibri"/>
        <family val="2"/>
        <scheme val="minor"/>
      </rPr>
      <t>)</t>
    </r>
  </si>
  <si>
    <t>CCO stage definition</t>
  </si>
  <si>
    <t>Metastatic (Stage IV)</t>
  </si>
  <si>
    <t>Non-Metastatic (Stages I,II,III)</t>
  </si>
  <si>
    <t xml:space="preserve">Sensitivity </t>
  </si>
  <si>
    <r>
      <rPr>
        <b/>
        <sz val="11"/>
        <color theme="1"/>
        <rFont val="Calibri"/>
        <family val="2"/>
        <scheme val="minor"/>
      </rPr>
      <t>Positive Predictive Value (PPV)</t>
    </r>
    <r>
      <rPr>
        <sz val="11"/>
        <color theme="1"/>
        <rFont val="Calibri"/>
        <family val="2"/>
        <scheme val="minor"/>
      </rPr>
      <t xml:space="preserve"> </t>
    </r>
  </si>
  <si>
    <t xml:space="preserve">Metastatic </t>
  </si>
  <si>
    <t>Non-Metastic</t>
  </si>
  <si>
    <t>Metastasis proxy definition (2+ codes for metastasis chronologically within 6 months following diagnosis)</t>
  </si>
  <si>
    <t>Note: 2+ codes including OHIP dxcode in 196, 197 and 198, NACRS and DADSDS: ICD-10 C77, C78, C79</t>
  </si>
  <si>
    <t xml:space="preserve">Table Validation 1. Metastasis among prostate cancer patients, based on CCO stage and proxy definition of 2+ codes </t>
  </si>
  <si>
    <t xml:space="preserve">Table Validation 2. Metastasis among prostate cancer patients, based on CCO stage and proxy definition of 1+ codes </t>
  </si>
  <si>
    <t>Metastasis proxy definition (1+ codes for metastasis chronologically within 6 months following diagnosis)</t>
  </si>
  <si>
    <t>Overall prostate cancer (n)</t>
  </si>
  <si>
    <t>Indicator</t>
  </si>
  <si>
    <t>Prevalence</t>
  </si>
  <si>
    <t>Incidence</t>
  </si>
  <si>
    <t>Patient Group</t>
  </si>
  <si>
    <t>Condition, n (%)</t>
  </si>
  <si>
    <t>Stage</t>
  </si>
  <si>
    <t>Death</t>
  </si>
  <si>
    <t>1,181</t>
  </si>
  <si>
    <t>1,141</t>
  </si>
  <si>
    <t>94</t>
  </si>
  <si>
    <t>&lt;=5</t>
  </si>
  <si>
    <t>22</t>
  </si>
  <si>
    <t>57</t>
  </si>
  <si>
    <t>61</t>
  </si>
  <si>
    <t>927</t>
  </si>
  <si>
    <t>15</t>
  </si>
  <si>
    <t>295</t>
  </si>
  <si>
    <t>254</t>
  </si>
  <si>
    <t>617</t>
  </si>
  <si>
    <t>925</t>
  </si>
  <si>
    <t>1,226</t>
  </si>
  <si>
    <t>1,440</t>
  </si>
  <si>
    <t>1,637</t>
  </si>
  <si>
    <t>1,896</t>
  </si>
  <si>
    <t>2,221</t>
  </si>
  <si>
    <t>2,339</t>
  </si>
  <si>
    <t>2,533</t>
  </si>
  <si>
    <t>Ontario male population</t>
  </si>
  <si>
    <t>Overall prostate cancer (per 10,000 males)</t>
  </si>
  <si>
    <t>CRPC patients meet either nmCRPC or mCRPC definitions</t>
  </si>
  <si>
    <t>7</t>
  </si>
  <si>
    <t>52</t>
  </si>
  <si>
    <t>97</t>
  </si>
  <si>
    <t>45</t>
  </si>
  <si>
    <t>34</t>
  </si>
  <si>
    <t>469</t>
  </si>
  <si>
    <t>43</t>
  </si>
  <si>
    <t>187</t>
  </si>
  <si>
    <t>172</t>
  </si>
  <si>
    <t>83</t>
  </si>
  <si>
    <t>346</t>
  </si>
  <si>
    <t>237</t>
  </si>
  <si>
    <t>871</t>
  </si>
  <si>
    <t>1,796</t>
  </si>
  <si>
    <t>3,022</t>
  </si>
  <si>
    <t>4,462</t>
  </si>
  <si>
    <t>6,099</t>
  </si>
  <si>
    <t>7,995</t>
  </si>
  <si>
    <t>10,216</t>
  </si>
  <si>
    <t>12,555</t>
  </si>
  <si>
    <t>15,088</t>
  </si>
  <si>
    <t>40</t>
  </si>
  <si>
    <t>66</t>
  </si>
  <si>
    <t>75</t>
  </si>
  <si>
    <t>9,443</t>
  </si>
  <si>
    <t>9,847</t>
  </si>
  <si>
    <t>8,380</t>
  </si>
  <si>
    <t>7,619</t>
  </si>
  <si>
    <t>7,517</t>
  </si>
  <si>
    <t>7,794</t>
  </si>
  <si>
    <t>8,363</t>
  </si>
  <si>
    <t>9,100</t>
  </si>
  <si>
    <t>9,582</t>
  </si>
  <si>
    <t>6,484</t>
  </si>
  <si>
    <t>1,400</t>
  </si>
  <si>
    <t>1,401</t>
  </si>
  <si>
    <t>1,221</t>
  </si>
  <si>
    <t>1,106</t>
  </si>
  <si>
    <t>1,265</t>
  </si>
  <si>
    <t>1,469</t>
  </si>
  <si>
    <t>1,692</t>
  </si>
  <si>
    <t>1,392</t>
  </si>
  <si>
    <t>238</t>
  </si>
  <si>
    <t>3,621</t>
  </si>
  <si>
    <t>4,931</t>
  </si>
  <si>
    <t>4,172</t>
  </si>
  <si>
    <t>3,791</t>
  </si>
  <si>
    <t>3,716</t>
  </si>
  <si>
    <t>3,985</t>
  </si>
  <si>
    <t>4,425</t>
  </si>
  <si>
    <t>4,946</t>
  </si>
  <si>
    <t>5,558</t>
  </si>
  <si>
    <t>2,631</t>
  </si>
  <si>
    <t>337</t>
  </si>
  <si>
    <t>464</t>
  </si>
  <si>
    <t>606</t>
  </si>
  <si>
    <t>807</t>
  </si>
  <si>
    <t>1,078</t>
  </si>
  <si>
    <t>1,256</t>
  </si>
  <si>
    <t>1,559</t>
  </si>
  <si>
    <t>1,757</t>
  </si>
  <si>
    <t>65</t>
  </si>
  <si>
    <t>104</t>
  </si>
  <si>
    <t>128</t>
  </si>
  <si>
    <t>151</t>
  </si>
  <si>
    <t>545</t>
  </si>
  <si>
    <t>556</t>
  </si>
  <si>
    <t>481</t>
  </si>
  <si>
    <t>519</t>
  </si>
  <si>
    <t>548</t>
  </si>
  <si>
    <t>651</t>
  </si>
  <si>
    <t>728</t>
  </si>
  <si>
    <t>29</t>
  </si>
  <si>
    <t>50</t>
  </si>
  <si>
    <t>20</t>
  </si>
  <si>
    <t>35</t>
  </si>
  <si>
    <t>49</t>
  </si>
  <si>
    <t>191</t>
  </si>
  <si>
    <t>197</t>
  </si>
  <si>
    <t>308</t>
  </si>
  <si>
    <t>127</t>
  </si>
  <si>
    <t>19,036</t>
  </si>
  <si>
    <t>26,799</t>
  </si>
  <si>
    <t>33,493</t>
  </si>
  <si>
    <t>39,784</t>
  </si>
  <si>
    <t>46,138</t>
  </si>
  <si>
    <t>52,864</t>
  </si>
  <si>
    <t>60,068</t>
  </si>
  <si>
    <t>67,429</t>
  </si>
  <si>
    <t>71,574</t>
  </si>
  <si>
    <t>2,765</t>
  </si>
  <si>
    <t>3,872</t>
  </si>
  <si>
    <t>4,802</t>
  </si>
  <si>
    <t>5,741</t>
  </si>
  <si>
    <t>6,722</t>
  </si>
  <si>
    <t>7,891</t>
  </si>
  <si>
    <t>9,231</t>
  </si>
  <si>
    <t>10,195</t>
  </si>
  <si>
    <t>10,034</t>
  </si>
  <si>
    <t>8,523</t>
  </si>
  <si>
    <t>12,593</t>
  </si>
  <si>
    <t>16,190</t>
  </si>
  <si>
    <t>19,643</t>
  </si>
  <si>
    <t>23,264</t>
  </si>
  <si>
    <t>27,272</t>
  </si>
  <si>
    <t>31,711</t>
  </si>
  <si>
    <t>36,654</t>
  </si>
  <si>
    <t>38,588</t>
  </si>
  <si>
    <t>431</t>
  </si>
  <si>
    <t>890</t>
  </si>
  <si>
    <t>1,473</t>
  </si>
  <si>
    <t>2,238</t>
  </si>
  <si>
    <t>3,253</t>
  </si>
  <si>
    <t>4,403</t>
  </si>
  <si>
    <t>5,846</t>
  </si>
  <si>
    <t>7,442</t>
  </si>
  <si>
    <t>7,700</t>
  </si>
  <si>
    <t>14</t>
  </si>
  <si>
    <t>27</t>
  </si>
  <si>
    <t>125</t>
  </si>
  <si>
    <t>26</t>
  </si>
  <si>
    <t>86</t>
  </si>
  <si>
    <t>148</t>
  </si>
  <si>
    <t>234</t>
  </si>
  <si>
    <t>327</t>
  </si>
  <si>
    <t>417</t>
  </si>
  <si>
    <t>455</t>
  </si>
  <si>
    <t>1,002</t>
  </si>
  <si>
    <t>1,267</t>
  </si>
  <si>
    <t>1,523</t>
  </si>
  <si>
    <t>1,754</t>
  </si>
  <si>
    <t>2,095</t>
  </si>
  <si>
    <t>2,504</t>
  </si>
  <si>
    <t>3,081</t>
  </si>
  <si>
    <t>3,904</t>
  </si>
  <si>
    <t>3,740</t>
  </si>
  <si>
    <t>36</t>
  </si>
  <si>
    <t>106</t>
  </si>
  <si>
    <t>95</t>
  </si>
  <si>
    <t>105</t>
  </si>
  <si>
    <t>114</t>
  </si>
  <si>
    <t>23</t>
  </si>
  <si>
    <t>51</t>
  </si>
  <si>
    <t>243</t>
  </si>
  <si>
    <t>379</t>
  </si>
  <si>
    <t>550</t>
  </si>
  <si>
    <t>670</t>
  </si>
  <si>
    <t>557</t>
  </si>
  <si>
    <t>360</t>
  </si>
  <si>
    <t>Received ADT on or after CRPC date among mCRPC patients</t>
  </si>
  <si>
    <t>Receiving ADT, No. (%)</t>
  </si>
  <si>
    <t>Metastatic PCa (n)</t>
  </si>
  <si>
    <t>Non-metastatic PCa (n)</t>
  </si>
  <si>
    <t>8,165</t>
  </si>
  <si>
    <t>16,347</t>
  </si>
  <si>
    <t>22,875</t>
  </si>
  <si>
    <t>28,562</t>
  </si>
  <si>
    <t>34,104</t>
  </si>
  <si>
    <t>39,603</t>
  </si>
  <si>
    <t>45,441</t>
  </si>
  <si>
    <t>51,746</t>
  </si>
  <si>
    <t>57,187</t>
  </si>
  <si>
    <t>57,123</t>
  </si>
  <si>
    <t>818</t>
  </si>
  <si>
    <t>694</t>
  </si>
  <si>
    <t>1,323</t>
  </si>
  <si>
    <t>1,759</t>
  </si>
  <si>
    <t>2,216</t>
  </si>
  <si>
    <t>2,632</t>
  </si>
  <si>
    <t>3,150</t>
  </si>
  <si>
    <t>3,637</t>
  </si>
  <si>
    <t>4,072</t>
  </si>
  <si>
    <t>4,604</t>
  </si>
  <si>
    <t>4,173</t>
  </si>
  <si>
    <t xml:space="preserve">    Overal mPC (CS and CRPC), based on PC diagnosis date</t>
  </si>
  <si>
    <t xml:space="preserve">    Overall nmPC , based on PC diagnosis date</t>
  </si>
  <si>
    <t xml:space="preserve">    No Rx , based on PC diagnosis date</t>
  </si>
  <si>
    <t xml:space="preserve">    local Rx without recurrence, based on local Rx date</t>
  </si>
  <si>
    <t xml:space="preserve">    local Rx with BCR, based on BCR date</t>
  </si>
  <si>
    <t xml:space="preserve">    mCRPC, based on mCRPC date</t>
  </si>
  <si>
    <t xml:space="preserve">    nmCRPC, based on CRPC date</t>
  </si>
  <si>
    <t xml:space="preserve">    Castration sensitive (CS), based on PC diagnosis date</t>
  </si>
  <si>
    <t xml:space="preserve">    mCRPC not on Rx, based on CRPC date</t>
  </si>
  <si>
    <t xml:space="preserve">    mCRPC on Rx, based on Rx date for CRPC</t>
  </si>
  <si>
    <t>8,247</t>
  </si>
  <si>
    <t>6,750</t>
  </si>
  <si>
    <t>6,083</t>
  </si>
  <si>
    <t>6,109</t>
  </si>
  <si>
    <t>6,247</t>
  </si>
  <si>
    <t>6,728</t>
  </si>
  <si>
    <t>7,351</t>
  </si>
  <si>
    <t>6,764</t>
  </si>
  <si>
    <t>1,367</t>
  </si>
  <si>
    <t>751</t>
  </si>
  <si>
    <t>932</t>
  </si>
  <si>
    <t>977</t>
  </si>
  <si>
    <t>1,017</t>
  </si>
  <si>
    <t>Table 1. Incidence and prevalence of prostate cancer and disease states over time (row percentage), among patients whose PC diagnosis between 01Jan2010 and 31Dec2019</t>
  </si>
  <si>
    <t>8,375</t>
  </si>
  <si>
    <t>7,616</t>
  </si>
  <si>
    <t>7,793</t>
  </si>
  <si>
    <t>8,358</t>
  </si>
  <si>
    <t>4,336</t>
  </si>
  <si>
    <t>4,553</t>
  </si>
  <si>
    <t>4,625</t>
  </si>
  <si>
    <t>4,906</t>
  </si>
  <si>
    <t>5,376</t>
  </si>
  <si>
    <t>5,775</t>
  </si>
  <si>
    <t>01Jan1964-31Dec2019</t>
  </si>
  <si>
    <t xml:space="preserve">    I.</t>
  </si>
  <si>
    <t xml:space="preserve">    II</t>
  </si>
  <si>
    <t xml:space="preserve">    III</t>
  </si>
  <si>
    <t xml:space="preserve">    IV</t>
  </si>
  <si>
    <t xml:space="preserve">    Uknown</t>
  </si>
  <si>
    <t xml:space="preserve">    Overall</t>
  </si>
  <si>
    <t>9,437</t>
  </si>
  <si>
    <t>9,834</t>
  </si>
  <si>
    <t>7,515</t>
  </si>
  <si>
    <t>9,096</t>
  </si>
  <si>
    <t>9,570</t>
  </si>
  <si>
    <t>6,468</t>
  </si>
  <si>
    <t>1,398</t>
  </si>
  <si>
    <t>1,220</t>
  </si>
  <si>
    <t>1,104</t>
  </si>
  <si>
    <t>1,174</t>
  </si>
  <si>
    <t>1,263</t>
  </si>
  <si>
    <t>1,464</t>
  </si>
  <si>
    <t>1,684</t>
  </si>
  <si>
    <t>1,391</t>
  </si>
  <si>
    <t>4,634</t>
  </si>
  <si>
    <t>5,128</t>
  </si>
  <si>
    <t>4,313</t>
  </si>
  <si>
    <t>3,908</t>
  </si>
  <si>
    <t>3,802</t>
  </si>
  <si>
    <t>4,055</t>
  </si>
  <si>
    <t>4,508</t>
  </si>
  <si>
    <t>5,013</t>
  </si>
  <si>
    <t>5,607</t>
  </si>
  <si>
    <t>2,688</t>
  </si>
  <si>
    <t>574</t>
  </si>
  <si>
    <t>767</t>
  </si>
  <si>
    <t>900</t>
  </si>
  <si>
    <t>991</t>
  </si>
  <si>
    <t>1,496</t>
  </si>
  <si>
    <t>1,588</t>
  </si>
  <si>
    <t>1,922</t>
  </si>
  <si>
    <t>2,059</t>
  </si>
  <si>
    <t>530</t>
  </si>
  <si>
    <t>33</t>
  </si>
  <si>
    <t>62</t>
  </si>
  <si>
    <t>107</t>
  </si>
  <si>
    <t>78</t>
  </si>
  <si>
    <t>113</t>
  </si>
  <si>
    <t>102</t>
  </si>
  <si>
    <t>175</t>
  </si>
  <si>
    <t>176</t>
  </si>
  <si>
    <t>8,245</t>
  </si>
  <si>
    <t>6,749</t>
  </si>
  <si>
    <t>6,081</t>
  </si>
  <si>
    <t>6,106</t>
  </si>
  <si>
    <t>6,246</t>
  </si>
  <si>
    <t>6,724</t>
  </si>
  <si>
    <t>7,348</t>
  </si>
  <si>
    <t>6,759</t>
  </si>
  <si>
    <t>544</t>
  </si>
  <si>
    <t>480</t>
  </si>
  <si>
    <t>518</t>
  </si>
  <si>
    <t>549</t>
  </si>
  <si>
    <t>727</t>
  </si>
  <si>
    <t>1,138</t>
  </si>
  <si>
    <t>253</t>
  </si>
  <si>
    <t>28</t>
  </si>
  <si>
    <t>44</t>
  </si>
  <si>
    <t>58</t>
  </si>
  <si>
    <t>81</t>
  </si>
  <si>
    <t>19</t>
  </si>
  <si>
    <t>64</t>
  </si>
  <si>
    <t>213</t>
  </si>
  <si>
    <t>207</t>
  </si>
  <si>
    <t>314</t>
  </si>
  <si>
    <t>319</t>
  </si>
  <si>
    <t>133</t>
  </si>
  <si>
    <t>693</t>
  </si>
  <si>
    <t>669</t>
  </si>
  <si>
    <t>750</t>
  </si>
  <si>
    <t>819</t>
  </si>
  <si>
    <t>976</t>
  </si>
  <si>
    <t>4,955</t>
  </si>
  <si>
    <t>5,204</t>
  </si>
  <si>
    <t>5,737</t>
  </si>
  <si>
    <t>5,793</t>
  </si>
  <si>
    <t>100,596</t>
  </si>
  <si>
    <t>106,094</t>
  </si>
  <si>
    <t>109,916</t>
  </si>
  <si>
    <t>112,907</t>
  </si>
  <si>
    <t>115,516</t>
  </si>
  <si>
    <t>118,354</t>
  </si>
  <si>
    <t>121,508</t>
  </si>
  <si>
    <t>125,228</t>
  </si>
  <si>
    <t>129,061</t>
  </si>
  <si>
    <t>129,754</t>
  </si>
  <si>
    <t>4,664</t>
  </si>
  <si>
    <t>5,850</t>
  </si>
  <si>
    <t>6,772</t>
  </si>
  <si>
    <t>7,524</t>
  </si>
  <si>
    <t>8,319</t>
  </si>
  <si>
    <t>9,152</t>
  </si>
  <si>
    <t>10,168</t>
  </si>
  <si>
    <t>11,367</t>
  </si>
  <si>
    <t>12,200</t>
  </si>
  <si>
    <t>11,893</t>
  </si>
  <si>
    <t>16,519</t>
  </si>
  <si>
    <t>21,347</t>
  </si>
  <si>
    <t>25,287</t>
  </si>
  <si>
    <t>28,718</t>
  </si>
  <si>
    <t>31,981</t>
  </si>
  <si>
    <t>35,397</t>
  </si>
  <si>
    <t>39,192</t>
  </si>
  <si>
    <t>43,407</t>
  </si>
  <si>
    <t>48,048</t>
  </si>
  <si>
    <t>49,715</t>
  </si>
  <si>
    <t>921</t>
  </si>
  <si>
    <t>1,674</t>
  </si>
  <si>
    <t>2,524</t>
  </si>
  <si>
    <t>3,433</t>
  </si>
  <si>
    <t>4,497</t>
  </si>
  <si>
    <t>5,851</t>
  </si>
  <si>
    <t>7,228</t>
  </si>
  <si>
    <t>8,905</t>
  </si>
  <si>
    <t>10,644</t>
  </si>
  <si>
    <t>10,824</t>
  </si>
  <si>
    <t>67</t>
  </si>
  <si>
    <t>124</t>
  </si>
  <si>
    <t>208</t>
  </si>
  <si>
    <t>309</t>
  </si>
  <si>
    <t>274</t>
  </si>
  <si>
    <t>77</t>
  </si>
  <si>
    <t>146</t>
  </si>
  <si>
    <t>240</t>
  </si>
  <si>
    <t>425</t>
  </si>
  <si>
    <t>537</t>
  </si>
  <si>
    <t>623</t>
  </si>
  <si>
    <t>638</t>
  </si>
  <si>
    <t>485</t>
  </si>
  <si>
    <t>336</t>
  </si>
  <si>
    <t>29,652</t>
  </si>
  <si>
    <t>37,360</t>
  </si>
  <si>
    <t>43,368</t>
  </si>
  <si>
    <t>48,510</t>
  </si>
  <si>
    <t>53,535</t>
  </si>
  <si>
    <t>58,502</t>
  </si>
  <si>
    <t>63,754</t>
  </si>
  <si>
    <t>69,458</t>
  </si>
  <si>
    <t>74,206</t>
  </si>
  <si>
    <t>73,488</t>
  </si>
  <si>
    <t>1,508</t>
  </si>
  <si>
    <t>1,724</t>
  </si>
  <si>
    <t>1,843</t>
  </si>
  <si>
    <t>1,992</t>
  </si>
  <si>
    <t>2,172</t>
  </si>
  <si>
    <t>2,465</t>
  </si>
  <si>
    <t>2,837</t>
  </si>
  <si>
    <t>3,387</t>
  </si>
  <si>
    <t>4,189</t>
  </si>
  <si>
    <t>4,010</t>
  </si>
  <si>
    <t>38</t>
  </si>
  <si>
    <t>74</t>
  </si>
  <si>
    <t>131</t>
  </si>
  <si>
    <t>110</t>
  </si>
  <si>
    <t>120</t>
  </si>
  <si>
    <t>134</t>
  </si>
  <si>
    <t>169</t>
  </si>
  <si>
    <t>30</t>
  </si>
  <si>
    <t>54</t>
  </si>
  <si>
    <t>84</t>
  </si>
  <si>
    <t>119</t>
  </si>
  <si>
    <t>285</t>
  </si>
  <si>
    <t>421</t>
  </si>
  <si>
    <t>603</t>
  </si>
  <si>
    <t>723</t>
  </si>
  <si>
    <t>601</t>
  </si>
  <si>
    <t>394</t>
  </si>
  <si>
    <t>1,874</t>
  </si>
  <si>
    <t>2,242</t>
  </si>
  <si>
    <t>2,502</t>
  </si>
  <si>
    <t>2,831</t>
  </si>
  <si>
    <t>3,169</t>
  </si>
  <si>
    <t>3,623</t>
  </si>
  <si>
    <t>4,066</t>
  </si>
  <si>
    <t>4,461</t>
  </si>
  <si>
    <t>4,953</t>
  </si>
  <si>
    <t>4,492</t>
  </si>
  <si>
    <t>8,889</t>
  </si>
  <si>
    <t>13,514</t>
  </si>
  <si>
    <t>18,420</t>
  </si>
  <si>
    <t>23,375</t>
  </si>
  <si>
    <t>28,579</t>
  </si>
  <si>
    <t>33,955</t>
  </si>
  <si>
    <t>39,692</t>
  </si>
  <si>
    <t>45,467</t>
  </si>
  <si>
    <t>51,260</t>
  </si>
  <si>
    <t xml:space="preserve">    Overall mPC (CS and CRPC), based on PC diagnosis date</t>
  </si>
  <si>
    <t>Table 1. Incidence and prevalence of prostate cancer and disease states over time (row percentage), among patients whose PC diagnosis between 01Jan1991 and 31Dec2019</t>
  </si>
  <si>
    <t>2019 half year</t>
  </si>
  <si>
    <t>(Jan01-Jun30)</t>
  </si>
  <si>
    <t>date</t>
  </si>
  <si>
    <t>quarter</t>
  </si>
  <si>
    <t>Incident cases</t>
  </si>
  <si>
    <t>OCR.incident_cases2020</t>
  </si>
  <si>
    <t>*1-5</t>
  </si>
  <si>
    <t>(2019 whole year population used)</t>
  </si>
  <si>
    <t>(2019 half year population used)</t>
  </si>
  <si>
    <t>PSA test dates: from Sep2007 to Mar2019</t>
  </si>
  <si>
    <t>Testosterone test dates: from Oct2007 to Dec2017</t>
  </si>
  <si>
    <t>Overall prostate cancer rate (per 10,000 males)</t>
  </si>
  <si>
    <t>Non-metastatic Pca (nmPC: best stage in I,II,III; subgroups mutually exclusive), n</t>
  </si>
  <si>
    <t>Metastatic PCa (mPC: best stage in IV; subgroups mutually exclusive), n</t>
  </si>
  <si>
    <t>Ontario male population, n</t>
  </si>
  <si>
    <t>Note: Date is for the start date of each quarter, e.g., Jan-14 is the start date for the quarter Jan-Mar2014</t>
  </si>
  <si>
    <t>86,123 (100%)</t>
  </si>
  <si>
    <t>3180 (3.7%)</t>
  </si>
  <si>
    <t>Patients who meet CRPC definition in the overall cohort (PC diagnosis date&gt;=01Jan2010)</t>
  </si>
  <si>
    <t>Patients who meet nmCRPC definition</t>
  </si>
  <si>
    <t>208 (6.5%)</t>
  </si>
  <si>
    <t>3,180 (100%)</t>
  </si>
  <si>
    <t>Patients who meet mCRPC definition</t>
  </si>
  <si>
    <t>2,284 (71.8%)</t>
  </si>
  <si>
    <t>Patients who meet both definitions</t>
  </si>
  <si>
    <t>688 (21.6%)</t>
  </si>
  <si>
    <t xml:space="preserve">Received ADT prior to PC diagnosis date among de novo CSPC patients </t>
  </si>
  <si>
    <t>20 (1.5%)</t>
  </si>
  <si>
    <t>Patient demographics</t>
  </si>
  <si>
    <t>Mean ± SD, years</t>
  </si>
  <si>
    <t>Median (IQR), years</t>
  </si>
  <si>
    <t>Non-rural</t>
  </si>
  <si>
    <t>Rural</t>
  </si>
  <si>
    <t>Mean ±  SD</t>
  </si>
  <si>
    <t>Median (IQR)</t>
  </si>
  <si>
    <t>Unknown stage (based on PC diagnosis date), n</t>
  </si>
  <si>
    <t>Death (based on death date), n</t>
  </si>
  <si>
    <t>Death (based on death date in the same year as PC diagnosis date), n</t>
  </si>
  <si>
    <t xml:space="preserve">   mPC: overall (based on PC diagnosis date)</t>
  </si>
  <si>
    <t xml:space="preserve">   mPC: mCRPC on Rx (based on mCRPC Rx date)</t>
  </si>
  <si>
    <t xml:space="preserve">        Those who died before 01Jan2010</t>
  </si>
  <si>
    <t>Overall prostate cancer (based on PC diagnosis date), n</t>
  </si>
  <si>
    <t xml:space="preserve">   mPC: mCRPC not on Rx (based on mCRPC date)</t>
  </si>
  <si>
    <t xml:space="preserve">    nmPC: No Rx (based on PC diagnosis date)</t>
  </si>
  <si>
    <t xml:space="preserve">    nmPC:  local Rx without recurrence (based on local Rx date)</t>
  </si>
  <si>
    <t xml:space="preserve">    nmPC: local Rx with BCR (based on BCR date)</t>
  </si>
  <si>
    <t xml:space="preserve">    nmPC: mCRPC (based on mCRPC date)</t>
  </si>
  <si>
    <t xml:space="preserve">    nmPC: overall (based on PC diagnosis date)</t>
  </si>
  <si>
    <t xml:space="preserve">   mPC: Castration sensitive (CS, based on PC diagnosis date)</t>
  </si>
  <si>
    <t xml:space="preserve">    nmPC: nmCRPC (based on CRPC date)</t>
  </si>
  <si>
    <t>636 (11.4%)</t>
  </si>
  <si>
    <t>4,922 (88.6%)</t>
  </si>
  <si>
    <t>5,558 (100%)</t>
  </si>
  <si>
    <t>1,268 (98.5%)</t>
  </si>
  <si>
    <t>1,288 (100%)</t>
  </si>
  <si>
    <t>Value</t>
  </si>
  <si>
    <t>Age</t>
  </si>
  <si>
    <t xml:space="preserve">Age category </t>
  </si>
  <si>
    <t>&lt;= 50</t>
  </si>
  <si>
    <t>50-59</t>
  </si>
  <si>
    <t>70-79</t>
  </si>
  <si>
    <t>80+</t>
  </si>
  <si>
    <t>60-64</t>
  </si>
  <si>
    <t>65-69</t>
  </si>
  <si>
    <t>Q1</t>
  </si>
  <si>
    <t>Q2</t>
  </si>
  <si>
    <t>Q3</t>
  </si>
  <si>
    <t>Q4</t>
  </si>
  <si>
    <t>Q5</t>
  </si>
  <si>
    <t>(Q1-lowest, Q5-highest)</t>
  </si>
  <si>
    <t>1. Erie St. Clair</t>
  </si>
  <si>
    <t>2. South West</t>
  </si>
  <si>
    <t>3. Waterloo Wellington</t>
  </si>
  <si>
    <t>4. Hamiltion Niagara Haldimand Brant</t>
  </si>
  <si>
    <t xml:space="preserve"> 5. Central West</t>
  </si>
  <si>
    <t>6. Mississauga Halton</t>
  </si>
  <si>
    <t>7. Toronto Central</t>
  </si>
  <si>
    <t>8. Central</t>
  </si>
  <si>
    <t>9. Central East</t>
  </si>
  <si>
    <t>10. South East</t>
  </si>
  <si>
    <t>11. Champtain</t>
  </si>
  <si>
    <t>12. North Simcoe Muskoka</t>
  </si>
  <si>
    <t xml:space="preserve">13. North East </t>
  </si>
  <si>
    <t>14. North West</t>
  </si>
  <si>
    <t>Ontario LHINs</t>
  </si>
  <si>
    <t>Rurality</t>
  </si>
  <si>
    <t>Hospitalization in year prior to dx, n (%)</t>
  </si>
  <si>
    <t>Category of GP visits in year prior to dx, n (%)</t>
  </si>
  <si>
    <t>Number of GP visits in year prior to dx</t>
  </si>
  <si>
    <t>CCI: 0 or missing</t>
  </si>
  <si>
    <t>CCI: 1</t>
  </si>
  <si>
    <t>CCI: 2</t>
  </si>
  <si>
    <t>CCI: 3+</t>
  </si>
  <si>
    <t>Visits: 0-2</t>
  </si>
  <si>
    <t>Visits: 3-5</t>
  </si>
  <si>
    <t>Visits:6-8</t>
  </si>
  <si>
    <t>Visits: 9-11</t>
  </si>
  <si>
    <t xml:space="preserve">Visits: 12+ </t>
  </si>
  <si>
    <t>67.26 ± 9.11</t>
  </si>
  <si>
    <t>67 (61-73)</t>
  </si>
  <si>
    <t>4,989 (2.8%)</t>
  </si>
  <si>
    <t>30,745 (17.3%)</t>
  </si>
  <si>
    <t>32,485 (18.3%)</t>
  </si>
  <si>
    <t>39,466 (22.3%)</t>
  </si>
  <si>
    <t>52,903 (29.8%)</t>
  </si>
  <si>
    <t>16,709 (9.4%)</t>
  </si>
  <si>
    <t>27,346 (15.4%)</t>
  </si>
  <si>
    <t>33,406 (18.8%)</t>
  </si>
  <si>
    <t>35,175 (19.8%)</t>
  </si>
  <si>
    <t>37,514 (21.2%)</t>
  </si>
  <si>
    <t>43,856 (24.7%)</t>
  </si>
  <si>
    <t>10,211 (5.8%)</t>
  </si>
  <si>
    <t>15,336 (8.6%)</t>
  </si>
  <si>
    <t>8,684 (4.9%)</t>
  </si>
  <si>
    <t>21,129 (11.9%)</t>
  </si>
  <si>
    <t>9,208 (5.2%)</t>
  </si>
  <si>
    <t>12,931 (7.3%)</t>
  </si>
  <si>
    <t>14,385 (8.1%)</t>
  </si>
  <si>
    <t>20,539 (11.6%)</t>
  </si>
  <si>
    <t>21,081 (11.9%)</t>
  </si>
  <si>
    <t>7,206 (4.1%)</t>
  </si>
  <si>
    <t>16,833 (9.5%)</t>
  </si>
  <si>
    <t>7,109 (4.0%)</t>
  </si>
  <si>
    <t>9,335 (5.3%)</t>
  </si>
  <si>
    <t>3,310 (1.9%)</t>
  </si>
  <si>
    <t>151,424 (85.4%)</t>
  </si>
  <si>
    <t>25,873 (14.6%)</t>
  </si>
  <si>
    <t>162,242 (91.5%)</t>
  </si>
  <si>
    <t>7,449 (4.2%)</t>
  </si>
  <si>
    <t>4,890 (2.8%)</t>
  </si>
  <si>
    <t>2,716 (1.5%)</t>
  </si>
  <si>
    <t>7.30 ± 7.01</t>
  </si>
  <si>
    <t>6 (3-9)</t>
  </si>
  <si>
    <t>30,651 (17.3%)</t>
  </si>
  <si>
    <t>56,852 (32.1%)</t>
  </si>
  <si>
    <t>39,790 (22.4%)</t>
  </si>
  <si>
    <t>21,102 (11.9%)</t>
  </si>
  <si>
    <t>28,902 (16.3%)</t>
  </si>
  <si>
    <t>72,485 (40.9%)</t>
  </si>
  <si>
    <t>892 (0.5%)</t>
  </si>
  <si>
    <t>0.16 ± 0.65</t>
  </si>
  <si>
    <t>0 (0-0)</t>
  </si>
  <si>
    <t>n = 177, 297</t>
  </si>
  <si>
    <t>Income quintile, n (%)</t>
  </si>
  <si>
    <t>Charlson comorbidity index</t>
  </si>
  <si>
    <t>Charlson comorbidity index category, n (%)</t>
  </si>
  <si>
    <t xml:space="preserve">Ever resident of long-term care prior to dx, n (%) </t>
  </si>
  <si>
    <t>Note: CCI was estimated based on DADSDS data 2 years prior to PC diagnosis (including index date)</t>
  </si>
  <si>
    <t>Hospital setting for care deliver site</t>
  </si>
  <si>
    <t>Community hospital</t>
  </si>
  <si>
    <t>Academic hospital</t>
  </si>
  <si>
    <t>Label</t>
  </si>
  <si>
    <t>No Rx</t>
  </si>
  <si>
    <t>local Rx without recurrence</t>
  </si>
  <si>
    <t>local Rx with BCR</t>
  </si>
  <si>
    <t>nmCRPC</t>
  </si>
  <si>
    <t>mCRPC</t>
  </si>
  <si>
    <t>nmPC group</t>
  </si>
  <si>
    <t>CS</t>
  </si>
  <si>
    <t>mCRPC without Rx</t>
  </si>
  <si>
    <t>mCRPC with Rx</t>
  </si>
  <si>
    <t>mPC group</t>
  </si>
  <si>
    <t>Table 3. Baseline characteristics of mPC patients (PC diagnosis date &gt;= 01Jan2010), by mPC category</t>
  </si>
  <si>
    <t>Table 2. Baseline characteristics of nmPC patients (PC diagnosis &gt;= 01Jan2010), by nmPC category</t>
  </si>
  <si>
    <t>01Jan1991-31Dec2019</t>
  </si>
  <si>
    <t>mPC subgroups were identified according to their PC diagnosis, CRPC or treatment date</t>
  </si>
  <si>
    <t>nmPC subgroups were identified according to their PC diagnosis, treatment or CRPC date</t>
  </si>
  <si>
    <t>Table 4. Baseline characteristics of nmPC, mPC and overall PC patients among those whose PC diagnosis &gt;= 01Jan2010</t>
  </si>
  <si>
    <t>PC Patients</t>
  </si>
  <si>
    <t>nmPC</t>
  </si>
  <si>
    <t>mPC</t>
  </si>
  <si>
    <t>Overall PC</t>
  </si>
  <si>
    <t>p value</t>
  </si>
  <si>
    <t>nmPC, mPC and overall PC patients were identified according to their PC diagnosis date</t>
  </si>
  <si>
    <t>Table 5. Baseline characteristics over time among all patients whose PC diagnosis &gt;= 01Jan2010</t>
  </si>
  <si>
    <t>Year of PC diagnosis</t>
  </si>
  <si>
    <t>121,347 (68.4%)</t>
  </si>
  <si>
    <t>55,950 (31.6%)</t>
  </si>
  <si>
    <t>N=12,701</t>
  </si>
  <si>
    <t>N=42,811</t>
  </si>
  <si>
    <t>N=8,418</t>
  </si>
  <si>
    <t>N=208</t>
  </si>
  <si>
    <t>N=649</t>
  </si>
  <si>
    <t>71.39 ± 9.45</t>
  </si>
  <si>
    <t>66.57 ± 8.50</t>
  </si>
  <si>
    <t>65.47 ± 8.39</t>
  </si>
  <si>
    <t>70.30 ± 9.43</t>
  </si>
  <si>
    <t>71.30 ± 9.37</t>
  </si>
  <si>
    <t>72 (65-78)</t>
  </si>
  <si>
    <t>67 (61-72)</t>
  </si>
  <si>
    <t>65 (60-70)</t>
  </si>
  <si>
    <t>71 (64-78)</t>
  </si>
  <si>
    <t>150 (1.2%)</t>
  </si>
  <si>
    <t>1,232 (2.9%)</t>
  </si>
  <si>
    <t>270 (3.2%)</t>
  </si>
  <si>
    <t>*1 - 5</t>
  </si>
  <si>
    <t>*7 - 11</t>
  </si>
  <si>
    <t>1,287 (10.1%)</t>
  </si>
  <si>
    <t>7,627 (17.8%)</t>
  </si>
  <si>
    <t>1,761 (20.9%)</t>
  </si>
  <si>
    <t>28 (13.5%)</t>
  </si>
  <si>
    <t>60 (9.2%)</t>
  </si>
  <si>
    <t>1,592 (12.5%)</t>
  </si>
  <si>
    <t>8,197 (19.1%)</t>
  </si>
  <si>
    <t>1,858 (22.1%)</t>
  </si>
  <si>
    <t>*22 - 26</t>
  </si>
  <si>
    <t>*85 - 89</t>
  </si>
  <si>
    <t>2,264 (17.8%)</t>
  </si>
  <si>
    <t>10,094 (23.6%)</t>
  </si>
  <si>
    <t>2,105 (25.0%)</t>
  </si>
  <si>
    <t>35 (16.8%)</t>
  </si>
  <si>
    <t>110 (16.9%)</t>
  </si>
  <si>
    <t>4,766 (37.5%)</t>
  </si>
  <si>
    <t>12,940 (30.2%)</t>
  </si>
  <si>
    <t>1,905 (22.6%)</t>
  </si>
  <si>
    <t>80 (38.5%)</t>
  </si>
  <si>
    <t>246 (37.9%)</t>
  </si>
  <si>
    <t>2,642 (20.8%)</t>
  </si>
  <si>
    <t>2,721 (6.4%)</t>
  </si>
  <si>
    <t>519 (6.2%)</t>
  </si>
  <si>
    <t>38 (18.3%)</t>
  </si>
  <si>
    <t>137 (21.1%)</t>
  </si>
  <si>
    <t>2,201 (17.3%)</t>
  </si>
  <si>
    <t>6,318 (14.8%)</t>
  </si>
  <si>
    <t>1,245 (14.8%)</t>
  </si>
  <si>
    <t>40 (19.2%)</t>
  </si>
  <si>
    <t>111 (17.1%)</t>
  </si>
  <si>
    <t>2,550 (20.1%)</t>
  </si>
  <si>
    <t>7,927 (18.5%)</t>
  </si>
  <si>
    <t>1,638 (19.5%)</t>
  </si>
  <si>
    <t>36 (17.3%)</t>
  </si>
  <si>
    <t>128 (19.7%)</t>
  </si>
  <si>
    <t>2,573 (20.3%)</t>
  </si>
  <si>
    <t>8,523 (19.9%)</t>
  </si>
  <si>
    <t>1,654 (19.6%)</t>
  </si>
  <si>
    <t>145 (22.3%)</t>
  </si>
  <si>
    <t>2,541 (20.0%)</t>
  </si>
  <si>
    <t>9,298 (21.7%)</t>
  </si>
  <si>
    <t>1,770 (21.0%)</t>
  </si>
  <si>
    <t>44 (21.2%)</t>
  </si>
  <si>
    <t>133 (20.5%)</t>
  </si>
  <si>
    <t>2,836 (22.3%)</t>
  </si>
  <si>
    <t>10,745 (25.1%)</t>
  </si>
  <si>
    <t>2,111 (25.1%)</t>
  </si>
  <si>
    <t>52 (25.0%)</t>
  </si>
  <si>
    <t>132 (20.3%)</t>
  </si>
  <si>
    <t>619 (4.9%)</t>
  </si>
  <si>
    <t>2,964 (6.9%)</t>
  </si>
  <si>
    <t>367 (4.4%)</t>
  </si>
  <si>
    <t>6 (2.9%)</t>
  </si>
  <si>
    <t>17 (2.6%)</t>
  </si>
  <si>
    <t>1,090 (8.6%)</t>
  </si>
  <si>
    <t>3,666 (8.6%)</t>
  </si>
  <si>
    <t>649 (7.7%)</t>
  </si>
  <si>
    <t>13 (6.3%)</t>
  </si>
  <si>
    <t>680 (5.4%)</t>
  </si>
  <si>
    <t>2,065 (4.8%)</t>
  </si>
  <si>
    <t>363 (4.3%)</t>
  </si>
  <si>
    <t>48 (7.4%)</t>
  </si>
  <si>
    <t>1,507 (11.9%)</t>
  </si>
  <si>
    <t>5,110 (11.9%)</t>
  </si>
  <si>
    <t>998 (11.9%)</t>
  </si>
  <si>
    <t>29 (13.9%)</t>
  </si>
  <si>
    <t>71 (10.9%)</t>
  </si>
  <si>
    <t>579 (4.6%)</t>
  </si>
  <si>
    <t>2,111 (4.9%)</t>
  </si>
  <si>
    <t>422 (5.0%)</t>
  </si>
  <si>
    <t>*3 - 7</t>
  </si>
  <si>
    <t>*17 - 21</t>
  </si>
  <si>
    <t>858 (6.8%)</t>
  </si>
  <si>
    <t>3,100 (7.2%)</t>
  </si>
  <si>
    <t>623 (7.4%)</t>
  </si>
  <si>
    <t>15 (7.2%)</t>
  </si>
  <si>
    <t>52 (8.0%)</t>
  </si>
  <si>
    <t>1,072 (8.4%)</t>
  </si>
  <si>
    <t>3,030 (7.1%)</t>
  </si>
  <si>
    <t>665 (7.9%)</t>
  </si>
  <si>
    <t>21 (10.1%)</t>
  </si>
  <si>
    <t>38 (5.9%)</t>
  </si>
  <si>
    <t>1,558 (12.3%)</t>
  </si>
  <si>
    <t>5,087 (11.9%)</t>
  </si>
  <si>
    <t>1,109 (13.2%)</t>
  </si>
  <si>
    <t>81 (12.5%)</t>
  </si>
  <si>
    <t>1,326 (10.4%)</t>
  </si>
  <si>
    <t>4,478 (10.5%)</t>
  </si>
  <si>
    <t>1,107 (13.2%)</t>
  </si>
  <si>
    <t>22 (10.6%)</t>
  </si>
  <si>
    <t>68 (10.5%)</t>
  </si>
  <si>
    <t>488 (3.8%)</t>
  </si>
  <si>
    <t>1,712 (4.0%)</t>
  </si>
  <si>
    <t>352 (4.2%)</t>
  </si>
  <si>
    <t>46 (7.1%)</t>
  </si>
  <si>
    <t>1,571 (12.4%)</t>
  </si>
  <si>
    <t>4,531 (10.6%)</t>
  </si>
  <si>
    <t>809 (9.6%)</t>
  </si>
  <si>
    <t>527 (4.1%)</t>
  </si>
  <si>
    <t>1,841 (4.3%)</t>
  </si>
  <si>
    <t>*26 - 30</t>
  </si>
  <si>
    <t>661 (5.2%)</t>
  </si>
  <si>
    <t>2,438 (5.7%)</t>
  </si>
  <si>
    <t>443 (5.3%)</t>
  </si>
  <si>
    <t>165 (1.3%)</t>
  </si>
  <si>
    <t>678 (1.6%)</t>
  </si>
  <si>
    <t>89 (1.1%)</t>
  </si>
  <si>
    <t>*10 - 14</t>
  </si>
  <si>
    <t>11,068 (87.1%)</t>
  </si>
  <si>
    <t>36,714 (85.8%)</t>
  </si>
  <si>
    <t>7,180 (85.3%)</t>
  </si>
  <si>
    <t>178 (85.6%)</t>
  </si>
  <si>
    <t>544 (83.8%)</t>
  </si>
  <si>
    <t>1,633 (12.9%)</t>
  </si>
  <si>
    <t>6,097 (14.2%)</t>
  </si>
  <si>
    <t>1,238 (14.7%)</t>
  </si>
  <si>
    <t>30 (14.4%)</t>
  </si>
  <si>
    <t>105 (16.2%)</t>
  </si>
  <si>
    <t>8,015 (63.1%)</t>
  </si>
  <si>
    <t>28,461 (66.5%)</t>
  </si>
  <si>
    <t>5,660 (67.2%)</t>
  </si>
  <si>
    <t>134 (64.4%)</t>
  </si>
  <si>
    <t>439 (67.6%)</t>
  </si>
  <si>
    <t>4,686 (36.9%)</t>
  </si>
  <si>
    <t>14,350 (33.5%)</t>
  </si>
  <si>
    <t>2,758 (32.8%)</t>
  </si>
  <si>
    <t>74 (35.6%)</t>
  </si>
  <si>
    <t>210 (32.4%)</t>
  </si>
  <si>
    <t>0.37 ± 0.99</t>
  </si>
  <si>
    <t>0.15 ± 0.59</t>
  </si>
  <si>
    <t>0.11 ± 0.48</t>
  </si>
  <si>
    <t>0.17 ± 0.62</t>
  </si>
  <si>
    <t>0.27 ± 0.85</t>
  </si>
  <si>
    <t>0.19 ± 0.69</t>
  </si>
  <si>
    <t>10,469 (82.4%)</t>
  </si>
  <si>
    <t>39,140 (91.4%)</t>
  </si>
  <si>
    <t>7,859 (93.4%)</t>
  </si>
  <si>
    <t>187 (89.9%)</t>
  </si>
  <si>
    <t>562 (86.6%)</t>
  </si>
  <si>
    <t>901 (7.1%)</t>
  </si>
  <si>
    <t>1,908 (4.5%)</t>
  </si>
  <si>
    <t>330 (3.9%)</t>
  </si>
  <si>
    <t>14 (6.7%)</t>
  </si>
  <si>
    <t>32 (4.9%)</t>
  </si>
  <si>
    <t>795 (6.3%)</t>
  </si>
  <si>
    <t>1,233 (2.9%)</t>
  </si>
  <si>
    <t>155 (1.8%)</t>
  </si>
  <si>
    <t>*36 - 40</t>
  </si>
  <si>
    <t>536 (4.2%)</t>
  </si>
  <si>
    <t>530 (1.2%)</t>
  </si>
  <si>
    <t>74 (0.9%)</t>
  </si>
  <si>
    <t>*16 - 20</t>
  </si>
  <si>
    <t>9.00 ± 8.56</t>
  </si>
  <si>
    <t>6.35 ± 5.78</t>
  </si>
  <si>
    <t>6.29 ± 5.72</t>
  </si>
  <si>
    <t>7.09 ± 5.77</t>
  </si>
  <si>
    <t>8.10 ± 6.53</t>
  </si>
  <si>
    <t>7 (4-11)</t>
  </si>
  <si>
    <t>5 (3-8)</t>
  </si>
  <si>
    <t>5 (3-9)</t>
  </si>
  <si>
    <t>1,628 (12.8%)</t>
  </si>
  <si>
    <t>8,461 (19.8%)</t>
  </si>
  <si>
    <t>1,669 (19.8%)</t>
  </si>
  <si>
    <t>32 (15.4%)</t>
  </si>
  <si>
    <t>3,411 (26.9%)</t>
  </si>
  <si>
    <t>15,317 (35.8%)</t>
  </si>
  <si>
    <t>3,068 (36.4%)</t>
  </si>
  <si>
    <t>69 (33.2%)</t>
  </si>
  <si>
    <t>182 (28.0%)</t>
  </si>
  <si>
    <t>2,846 (22.4%)</t>
  </si>
  <si>
    <t>9,470 (22.1%)</t>
  </si>
  <si>
    <t>1,825 (21.7%)</t>
  </si>
  <si>
    <t>50 (24.0%)</t>
  </si>
  <si>
    <t>157 (24.2%)</t>
  </si>
  <si>
    <t>1,788 (14.1%)</t>
  </si>
  <si>
    <t>4,522 (10.6%)</t>
  </si>
  <si>
    <t>891 (10.6%)</t>
  </si>
  <si>
    <t>95 (14.6%)</t>
  </si>
  <si>
    <t>3,028 (23.8%)</t>
  </si>
  <si>
    <t>5,041 (11.8%)</t>
  </si>
  <si>
    <t>965 (11.5%)</t>
  </si>
  <si>
    <t>27 (13.0%)</t>
  </si>
  <si>
    <t>134 (20.6%)</t>
  </si>
  <si>
    <t>6,495 (51.1%)</t>
  </si>
  <si>
    <t>15,690 (36.6%)</t>
  </si>
  <si>
    <t>2,968 (35.3%)</t>
  </si>
  <si>
    <t>79 (38.0%)</t>
  </si>
  <si>
    <t>303 (46.7%)</t>
  </si>
  <si>
    <t>118 (0.9%)</t>
  </si>
  <si>
    <t>92 (0.2%)</t>
  </si>
  <si>
    <t>* 16 - 20</t>
  </si>
  <si>
    <t>0 (0.0%)</t>
  </si>
  <si>
    <t>*20-24</t>
  </si>
  <si>
    <t>N=6,796</t>
  </si>
  <si>
    <t>N=361</t>
  </si>
  <si>
    <t>N=1,260</t>
  </si>
  <si>
    <t>72.68 ± 10.71</t>
  </si>
  <si>
    <t>76.83 ± 10.20</t>
  </si>
  <si>
    <t>70.76 ± 10.54</t>
  </si>
  <si>
    <t>73 (65-81)</t>
  </si>
  <si>
    <t>78 (70-84)</t>
  </si>
  <si>
    <t>71 (63-79)</t>
  </si>
  <si>
    <t>115 (1.7%)</t>
  </si>
  <si>
    <t>*37 - 41</t>
  </si>
  <si>
    <t>707 (10.4%)</t>
  </si>
  <si>
    <t>*20 - 24</t>
  </si>
  <si>
    <t>*154 - 158</t>
  </si>
  <si>
    <t>821 (12.1%)</t>
  </si>
  <si>
    <t>25 (6.9%)</t>
  </si>
  <si>
    <t>169 (13.4%)</t>
  </si>
  <si>
    <t>1,061 (15.6%)</t>
  </si>
  <si>
    <t>37 (10.2%)</t>
  </si>
  <si>
    <t>209 (16.6%)</t>
  </si>
  <si>
    <t>2,037 (30.0%)</t>
  </si>
  <si>
    <t>108 (29.9%)</t>
  </si>
  <si>
    <t>392 (31.1%)</t>
  </si>
  <si>
    <t>2,055 (30.2%)</t>
  </si>
  <si>
    <t>166 (46.0%)</t>
  </si>
  <si>
    <t>295 (23.4%)</t>
  </si>
  <si>
    <t>1,339 (19.7%)</t>
  </si>
  <si>
    <t>59 (16.3%)</t>
  </si>
  <si>
    <t>240 (19.0%)</t>
  </si>
  <si>
    <t>1,338 (19.7%)</t>
  </si>
  <si>
    <t>61 (16.9%)</t>
  </si>
  <si>
    <t>236 (18.7%)</t>
  </si>
  <si>
    <t>1,374 (20.2%)</t>
  </si>
  <si>
    <t>71 (19.7%)</t>
  </si>
  <si>
    <t>229 (18.2%)</t>
  </si>
  <si>
    <t>1,324 (19.5%)</t>
  </si>
  <si>
    <t>81 (22.4%)</t>
  </si>
  <si>
    <t>285 (22.6%)</t>
  </si>
  <si>
    <t>1,421 (20.9%)</t>
  </si>
  <si>
    <t>89 (24.7%)</t>
  </si>
  <si>
    <t>270 (21.4%)</t>
  </si>
  <si>
    <t>407 (6.0%)</t>
  </si>
  <si>
    <t>7 (1.9%)</t>
  </si>
  <si>
    <t>33 (2.6%)</t>
  </si>
  <si>
    <t>598 (8.8%)</t>
  </si>
  <si>
    <t>31 (8.6%)</t>
  </si>
  <si>
    <t>119 (9.4%)</t>
  </si>
  <si>
    <t>405 (6.0%)</t>
  </si>
  <si>
    <t>22 (6.1%)</t>
  </si>
  <si>
    <t>76 (6.0%)</t>
  </si>
  <si>
    <t>818 (12.0%)</t>
  </si>
  <si>
    <t>54 (15.0%)</t>
  </si>
  <si>
    <t>144 (11.4%)</t>
  </si>
  <si>
    <t>363 (5.3%)</t>
  </si>
  <si>
    <t>20 (5.5%)</t>
  </si>
  <si>
    <t>73 (5.8%)</t>
  </si>
  <si>
    <t>388 (5.7%)</t>
  </si>
  <si>
    <t>33 (9.1%)</t>
  </si>
  <si>
    <t>96 (7.6%)</t>
  </si>
  <si>
    <t>552 (8.1%)</t>
  </si>
  <si>
    <t>35 (9.7%)</t>
  </si>
  <si>
    <t>122 (9.7%)</t>
  </si>
  <si>
    <t>722 (10.6%)</t>
  </si>
  <si>
    <t>43 (11.9%)</t>
  </si>
  <si>
    <t>154 (12.2%)</t>
  </si>
  <si>
    <t>604 (8.9%)</t>
  </si>
  <si>
    <t>160 (12.7%)</t>
  </si>
  <si>
    <t>374 (5.5%)</t>
  </si>
  <si>
    <t>13 (3.6%)</t>
  </si>
  <si>
    <t>70 (5.6%)</t>
  </si>
  <si>
    <t>710 (10.4%)</t>
  </si>
  <si>
    <t>89 (7.1%)</t>
  </si>
  <si>
    <t>236 (3.5%)</t>
  </si>
  <si>
    <t>9 (2.5%)</t>
  </si>
  <si>
    <t>42 (3.3%)</t>
  </si>
  <si>
    <t>425 (6.3%)</t>
  </si>
  <si>
    <t>14 (3.9%)</t>
  </si>
  <si>
    <t>68 (5.4%)</t>
  </si>
  <si>
    <t>194 (2.9%)</t>
  </si>
  <si>
    <t>8 (2.2%)</t>
  </si>
  <si>
    <t>14 (1.1%)</t>
  </si>
  <si>
    <t>5,787 (85.2%)</t>
  </si>
  <si>
    <t>315 (87.3%)</t>
  </si>
  <si>
    <t>1,068 (84.8%)</t>
  </si>
  <si>
    <t>1,009 (14.8%)</t>
  </si>
  <si>
    <t>46 (12.7%)</t>
  </si>
  <si>
    <t>192 (15.2%)</t>
  </si>
  <si>
    <t>4,528 (66.6%)</t>
  </si>
  <si>
    <t>239 (66.2%)</t>
  </si>
  <si>
    <t>805 (63.9%)</t>
  </si>
  <si>
    <t>2,268 (33.4%)</t>
  </si>
  <si>
    <t>122 (33.8%)</t>
  </si>
  <si>
    <t>455 (36.1%)</t>
  </si>
  <si>
    <t>0.37 ± 1.08</t>
  </si>
  <si>
    <t>0.41 ± 1.05</t>
  </si>
  <si>
    <t>0.29 ± 0.96</t>
  </si>
  <si>
    <t>5,703 (83.9%)</t>
  </si>
  <si>
    <t>289 (80.1%)</t>
  </si>
  <si>
    <t>1,098 (87.1%)</t>
  </si>
  <si>
    <t>423 (6.2%)</t>
  </si>
  <si>
    <t>65 (5.2%)</t>
  </si>
  <si>
    <t>353 (5.2%)</t>
  </si>
  <si>
    <t>17 (4.7%)</t>
  </si>
  <si>
    <t>59 (4.7%)</t>
  </si>
  <si>
    <t>317 (4.7%)</t>
  </si>
  <si>
    <t>38 (3.0%)</t>
  </si>
  <si>
    <t>8.86 ± 8.87</t>
  </si>
  <si>
    <t>10.37 ± 9.08</t>
  </si>
  <si>
    <t>8.32 ± 7.32</t>
  </si>
  <si>
    <t>9 (4-14)</t>
  </si>
  <si>
    <t>7 (4-10)</t>
  </si>
  <si>
    <t>1,066 (15.7%)</t>
  </si>
  <si>
    <t>45 (12.5%)</t>
  </si>
  <si>
    <t>178 (14.1%)</t>
  </si>
  <si>
    <t>1,798 (26.5%)</t>
  </si>
  <si>
    <t>78 (21.6%)</t>
  </si>
  <si>
    <t>319 (25.3%)</t>
  </si>
  <si>
    <t>1,401 (20.6%)</t>
  </si>
  <si>
    <t>55 (15.2%)</t>
  </si>
  <si>
    <t>301 (23.9%)</t>
  </si>
  <si>
    <t>882 (13.0%)</t>
  </si>
  <si>
    <t>64 (17.7%)</t>
  </si>
  <si>
    <t>189 (15.0%)</t>
  </si>
  <si>
    <t>1,649 (24.3%)</t>
  </si>
  <si>
    <t>119 (33.0%)</t>
  </si>
  <si>
    <t>273 (21.7%)</t>
  </si>
  <si>
    <t>3,003 (44.2%)</t>
  </si>
  <si>
    <t>175 (48.5%)</t>
  </si>
  <si>
    <t>557 (44.2%)</t>
  </si>
  <si>
    <t>124 (1.8%)</t>
  </si>
  <si>
    <t>* 5 - 9</t>
  </si>
  <si>
    <t>0.066</t>
  </si>
  <si>
    <t>0.493</t>
  </si>
  <si>
    <t>0.168</t>
  </si>
  <si>
    <t>0.021</t>
  </si>
  <si>
    <t>0.001</t>
  </si>
  <si>
    <t>0.003</t>
  </si>
  <si>
    <t>0.276</t>
  </si>
  <si>
    <t>*19-23</t>
  </si>
  <si>
    <t>N=65,691</t>
  </si>
  <si>
    <t>N=8,431</t>
  </si>
  <si>
    <t>N=74,122</t>
  </si>
  <si>
    <t>67.43 ± 8.92</t>
  </si>
  <si>
    <t>72.56 ± 10.73</t>
  </si>
  <si>
    <t>68.02 ± 9.29</t>
  </si>
  <si>
    <t>68 (62-74)</t>
  </si>
  <si>
    <t>1,677 (2.6%)</t>
  </si>
  <si>
    <t>159 (1.9%)</t>
  </si>
  <si>
    <t>1,836 (2.5%)</t>
  </si>
  <si>
    <t>10,892 (16.6%)</t>
  </si>
  <si>
    <t>886 (10.5%)</t>
  </si>
  <si>
    <t>11,778 (15.9%)</t>
  </si>
  <si>
    <t>11,933 (18.2%)</t>
  </si>
  <si>
    <t>1,017 (12.1%)</t>
  </si>
  <si>
    <t>12,950 (17.5%)</t>
  </si>
  <si>
    <t>14,821 (22.6%)</t>
  </si>
  <si>
    <t>1,308 (15.5%)</t>
  </si>
  <si>
    <t>16,129 (21.8%)</t>
  </si>
  <si>
    <t>20,235 (30.8%)</t>
  </si>
  <si>
    <t>2,543 (30.2%)</t>
  </si>
  <si>
    <t>22,778 (30.7%)</t>
  </si>
  <si>
    <t>6,133 (9.3%)</t>
  </si>
  <si>
    <t>2,518 (29.9%)</t>
  </si>
  <si>
    <t>8,651 (11.7%)</t>
  </si>
  <si>
    <t>10,056 (15.3%)</t>
  </si>
  <si>
    <t>1,644 (19.5%)</t>
  </si>
  <si>
    <t>11,700 (15.8%)</t>
  </si>
  <si>
    <t>12,448 (18.9%)</t>
  </si>
  <si>
    <t>1,636 (19.4%)</t>
  </si>
  <si>
    <t>14,084 (19.0%)</t>
  </si>
  <si>
    <t>13,130 (20.0%)</t>
  </si>
  <si>
    <t>1,674 (19.9%)</t>
  </si>
  <si>
    <t>14,804 (20.0%)</t>
  </si>
  <si>
    <t>13,954 (21.2%)</t>
  </si>
  <si>
    <t>1,694 (20.1%)</t>
  </si>
  <si>
    <t>15,648 (21.1%)</t>
  </si>
  <si>
    <t>16,103 (24.5%)</t>
  </si>
  <si>
    <t>1,783 (21.1%)</t>
  </si>
  <si>
    <t>17,886 (24.1%)</t>
  </si>
  <si>
    <t>4,025 (6.1%)</t>
  </si>
  <si>
    <t>447 (5.3%)</t>
  </si>
  <si>
    <t>4,472 (6.0%)</t>
  </si>
  <si>
    <t>5,597 (8.5%)</t>
  </si>
  <si>
    <t>748 (8.9%)</t>
  </si>
  <si>
    <t>6,345 (8.6%)</t>
  </si>
  <si>
    <t>3,226 (4.9%)</t>
  </si>
  <si>
    <t>503 (6.0%)</t>
  </si>
  <si>
    <t>3,729 (5.0%)</t>
  </si>
  <si>
    <t>7,815 (11.9%)</t>
  </si>
  <si>
    <t>1,018 (12.1%)</t>
  </si>
  <si>
    <t>8,833 (11.9%)</t>
  </si>
  <si>
    <t>3,171 (4.8%)</t>
  </si>
  <si>
    <t>458 (5.4%)</t>
  </si>
  <si>
    <t>3,629 (4.9%)</t>
  </si>
  <si>
    <t>4,696 (7.1%)</t>
  </si>
  <si>
    <t>520 (6.2%)</t>
  </si>
  <si>
    <t>5,216 (7.0%)</t>
  </si>
  <si>
    <t>4,913 (7.5%)</t>
  </si>
  <si>
    <t>711 (8.4%)</t>
  </si>
  <si>
    <t>5,624 (7.6%)</t>
  </si>
  <si>
    <t>7,968 (12.1%)</t>
  </si>
  <si>
    <t>920 (10.9%)</t>
  </si>
  <si>
    <t>8,888 (12.0%)</t>
  </si>
  <si>
    <t>7,054 (10.7%)</t>
  </si>
  <si>
    <t>801 (9.5%)</t>
  </si>
  <si>
    <t>7,855 (10.6%)</t>
  </si>
  <si>
    <t>2,659 (4.0%)</t>
  </si>
  <si>
    <t>459 (5.4%)</t>
  </si>
  <si>
    <t>3,118 (4.2%)</t>
  </si>
  <si>
    <t>7,112 (10.8%)</t>
  </si>
  <si>
    <t>835 (9.9%)</t>
  </si>
  <si>
    <t>7,947 (10.7%)</t>
  </si>
  <si>
    <t>2,854 (4.3%)</t>
  </si>
  <si>
    <t>287 (3.4%)</t>
  </si>
  <si>
    <t>3,141 (4.2%)</t>
  </si>
  <si>
    <t>3,626 (5.5%)</t>
  </si>
  <si>
    <t>508 (6.0%)</t>
  </si>
  <si>
    <t>4,134 (5.6%)</t>
  </si>
  <si>
    <t>975 (1.5%)</t>
  </si>
  <si>
    <t>216 (2.6%)</t>
  </si>
  <si>
    <t>1,191 (1.6%)</t>
  </si>
  <si>
    <t>56,462 (86.0%)</t>
  </si>
  <si>
    <t>7,181 (85.2%)</t>
  </si>
  <si>
    <t>63,643 (85.9%)</t>
  </si>
  <si>
    <t>0.054</t>
  </si>
  <si>
    <t>9,229 (14.0%)</t>
  </si>
  <si>
    <t>1,250 (14.8%)</t>
  </si>
  <si>
    <t>10,479 (14.1%)</t>
  </si>
  <si>
    <t>43,231 (65.8%)</t>
  </si>
  <si>
    <t>5,578 (66.2%)</t>
  </si>
  <si>
    <t>48,809 (65.8%)</t>
  </si>
  <si>
    <t>0.522</t>
  </si>
  <si>
    <t>22,460 (34.2%)</t>
  </si>
  <si>
    <t>2,853 (33.8%)</t>
  </si>
  <si>
    <t>25,313 (34.2%)</t>
  </si>
  <si>
    <t>0.36 ± 1.06</t>
  </si>
  <si>
    <t>0.21 ± 0.74</t>
  </si>
  <si>
    <t>59,040 (89.9%)</t>
  </si>
  <si>
    <t>7,102 (84.2%)</t>
  </si>
  <si>
    <t>66,142 (89.2%)</t>
  </si>
  <si>
    <t>3,229 (4.9%)</t>
  </si>
  <si>
    <t>524 (6.2%)</t>
  </si>
  <si>
    <t>3,753 (5.1%)</t>
  </si>
  <si>
    <t>2,253 (3.4%)</t>
  </si>
  <si>
    <t>429 (5.1%)</t>
  </si>
  <si>
    <t>2,682 (3.6%)</t>
  </si>
  <si>
    <t>1,169 (1.8%)</t>
  </si>
  <si>
    <t>376 (4.5%)</t>
  </si>
  <si>
    <t>1,545 (2.1%)</t>
  </si>
  <si>
    <t>6.87 ± 6.49</t>
  </si>
  <si>
    <t>8.84 ± 8.67</t>
  </si>
  <si>
    <t>7.10 ± 6.80</t>
  </si>
  <si>
    <t>12,047 (18.3%)</t>
  </si>
  <si>
    <t>1,292 (15.3%)</t>
  </si>
  <si>
    <t>13,339 (18.0%)</t>
  </si>
  <si>
    <t>22,368 (34.1%)</t>
  </si>
  <si>
    <t>2,201 (26.1%)</t>
  </si>
  <si>
    <t>24,569 (33.1%)</t>
  </si>
  <si>
    <t>14,567 (22.2%)</t>
  </si>
  <si>
    <t>1,759 (20.9%)</t>
  </si>
  <si>
    <t>16,326 (22.0%)</t>
  </si>
  <si>
    <t>7,416 (11.3%)</t>
  </si>
  <si>
    <t>1,136 (13.5%)</t>
  </si>
  <si>
    <t>8,552 (11.5%)</t>
  </si>
  <si>
    <t>9,293 (14.1%)</t>
  </si>
  <si>
    <t>2,043 (24.2%)</t>
  </si>
  <si>
    <t>11,336 (15.3%)</t>
  </si>
  <si>
    <t>25,888 (39.4%)</t>
  </si>
  <si>
    <t>3,742 (44.4%)</t>
  </si>
  <si>
    <t>29,630 (40.0%)</t>
  </si>
  <si>
    <t>233 (0.4%)</t>
  </si>
  <si>
    <t>134 (1.6%)</t>
  </si>
  <si>
    <t>367 (0.5%)</t>
  </si>
  <si>
    <t>P Value</t>
  </si>
  <si>
    <t>P value for trend</t>
  </si>
  <si>
    <t>N=9,437</t>
  </si>
  <si>
    <t>N=8,376</t>
  </si>
  <si>
    <t>N=7,515</t>
  </si>
  <si>
    <t>N=8,357</t>
  </si>
  <si>
    <t>N=9,675</t>
  </si>
  <si>
    <t>67.69 ± 9.71</t>
  </si>
  <si>
    <t>67.65 ± 9.74</t>
  </si>
  <si>
    <t>68.50 ± 9.67</t>
  </si>
  <si>
    <t>68.58 ± 9.53</t>
  </si>
  <si>
    <t>68.83 ± 9.16</t>
  </si>
  <si>
    <t>67 (61-74)</t>
  </si>
  <si>
    <t>68 (62-75)</t>
  </si>
  <si>
    <t>69 (63-75)</t>
  </si>
  <si>
    <t>300 (3.2%)</t>
  </si>
  <si>
    <t>256 (3.1%)</t>
  </si>
  <si>
    <t>170 (2.3%)</t>
  </si>
  <si>
    <t>169 (2.0%)</t>
  </si>
  <si>
    <t>146 (1.5%)</t>
  </si>
  <si>
    <t>1,630 (17.3%)</t>
  </si>
  <si>
    <t>1,453 (17.3%)</t>
  </si>
  <si>
    <t>1,184 (15.8%)</t>
  </si>
  <si>
    <t>1,250 (15.0%)</t>
  </si>
  <si>
    <t>1,365 (14.1%)</t>
  </si>
  <si>
    <t>1,754 (18.6%)</t>
  </si>
  <si>
    <t>1,550 (18.5%)</t>
  </si>
  <si>
    <t>1,261 (16.8%)</t>
  </si>
  <si>
    <t>1,410 (16.9%)</t>
  </si>
  <si>
    <t>1,618 (16.7%)</t>
  </si>
  <si>
    <t>1,882 (19.9%)</t>
  </si>
  <si>
    <t>1,748 (20.9%)</t>
  </si>
  <si>
    <t>1,586 (21.1%)</t>
  </si>
  <si>
    <t>1,861 (22.3%)</t>
  </si>
  <si>
    <t>2,117 (21.9%)</t>
  </si>
  <si>
    <t>2,715 (28.8%)</t>
  </si>
  <si>
    <t>2,277 (27.2%)</t>
  </si>
  <si>
    <t>2,265 (30.1%)</t>
  </si>
  <si>
    <t>2,544 (30.4%)</t>
  </si>
  <si>
    <t>3,192 (33.0%)</t>
  </si>
  <si>
    <t>1,156 (12.2%)</t>
  </si>
  <si>
    <t>1,092 (13.0%)</t>
  </si>
  <si>
    <t>1,049 (14.0%)</t>
  </si>
  <si>
    <t>1,123 (13.4%)</t>
  </si>
  <si>
    <t>1,237 (12.8%)</t>
  </si>
  <si>
    <t>1,413 (15.0%)</t>
  </si>
  <si>
    <t>1,332 (15.9%)</t>
  </si>
  <si>
    <t>1,268 (16.9%)</t>
  </si>
  <si>
    <t>1,398 (16.7%)</t>
  </si>
  <si>
    <t>1,615 (16.7%)</t>
  </si>
  <si>
    <t>1,801 (19.1%)</t>
  </si>
  <si>
    <t>1,531 (18.3%)</t>
  </si>
  <si>
    <t>1,498 (19.9%)</t>
  </si>
  <si>
    <t>1,609 (19.3%)</t>
  </si>
  <si>
    <t>1,799 (18.6%)</t>
  </si>
  <si>
    <t>1,829 (19.4%)</t>
  </si>
  <si>
    <t>1,617 (19.3%)</t>
  </si>
  <si>
    <t>1,574 (20.9%)</t>
  </si>
  <si>
    <t>1,714 (20.5%)</t>
  </si>
  <si>
    <t>1,886 (19.5%)</t>
  </si>
  <si>
    <t>2,115 (22.4%)</t>
  </si>
  <si>
    <t>1,857 (22.2%)</t>
  </si>
  <si>
    <t>1,457 (19.4%)</t>
  </si>
  <si>
    <t>1,651 (19.8%)</t>
  </si>
  <si>
    <t>2,041 (21.1%)</t>
  </si>
  <si>
    <t>2,279 (24.1%)</t>
  </si>
  <si>
    <t>2,039 (24.3%)</t>
  </si>
  <si>
    <t>1,718 (22.9%)</t>
  </si>
  <si>
    <t>1,985 (23.8%)</t>
  </si>
  <si>
    <t>2,334 (24.1%)</t>
  </si>
  <si>
    <t>547 (5.8%)</t>
  </si>
  <si>
    <t>471 (5.6%)</t>
  </si>
  <si>
    <t>427 (5.7%)</t>
  </si>
  <si>
    <t>460 (5.5%)</t>
  </si>
  <si>
    <t>567 (5.9%)</t>
  </si>
  <si>
    <t>724 (7.7%)</t>
  </si>
  <si>
    <t>664 (7.9%)</t>
  </si>
  <si>
    <t>621 (8.3%)</t>
  </si>
  <si>
    <t>705 (8.4%)</t>
  </si>
  <si>
    <t>824 (8.5%)</t>
  </si>
  <si>
    <t>495 (5.2%)</t>
  </si>
  <si>
    <t>358 (4.3%)</t>
  </si>
  <si>
    <t>361 (4.8%)</t>
  </si>
  <si>
    <t>430 (5.1%)</t>
  </si>
  <si>
    <t>468 (4.8%)</t>
  </si>
  <si>
    <t>1,257 (13.3%)</t>
  </si>
  <si>
    <t>974 (11.6%)</t>
  </si>
  <si>
    <t>764 (10.2%)</t>
  </si>
  <si>
    <t>909 (10.9%)</t>
  </si>
  <si>
    <t>1,129 (11.7%)</t>
  </si>
  <si>
    <t>477 (5.1%)</t>
  </si>
  <si>
    <t>476 (5.7%)</t>
  </si>
  <si>
    <t>448 (6.0%)</t>
  </si>
  <si>
    <t>479 (5.7%)</t>
  </si>
  <si>
    <t>532 (5.5%)</t>
  </si>
  <si>
    <t>702 (7.4%)</t>
  </si>
  <si>
    <t>607 (7.2%)</t>
  </si>
  <si>
    <t>555 (7.4%)</t>
  </si>
  <si>
    <t>617 (7.4%)</t>
  </si>
  <si>
    <t>728 (7.5%)</t>
  </si>
  <si>
    <t>718 (7.6%)</t>
  </si>
  <si>
    <t>656 (7.8%)</t>
  </si>
  <si>
    <t>634 (8.4%)</t>
  </si>
  <si>
    <t>594 (7.1%)</t>
  </si>
  <si>
    <t>719 (7.4%)</t>
  </si>
  <si>
    <t>1,029 (10.9%)</t>
  </si>
  <si>
    <t>973 (11.6%)</t>
  </si>
  <si>
    <t>947 (12.6%)</t>
  </si>
  <si>
    <t>1,036 (12.4%)</t>
  </si>
  <si>
    <t>1,202 (12.4%)</t>
  </si>
  <si>
    <t>1,089 (11.5%)</t>
  </si>
  <si>
    <t>995 (11.9%)</t>
  </si>
  <si>
    <t>899 (12.0%)</t>
  </si>
  <si>
    <t>984 (11.8%)</t>
  </si>
  <si>
    <t>1,013 (10.5%)</t>
  </si>
  <si>
    <t>384 (4.1%)</t>
  </si>
  <si>
    <t>393 (4.7%)</t>
  </si>
  <si>
    <t>292 (3.9%)</t>
  </si>
  <si>
    <t>347 (4.2%)</t>
  </si>
  <si>
    <t>428 (4.4%)</t>
  </si>
  <si>
    <t>808 (8.6%)</t>
  </si>
  <si>
    <t>824 (9.8%)</t>
  </si>
  <si>
    <t>786 (10.5%)</t>
  </si>
  <si>
    <t>865 (10.4%)</t>
  </si>
  <si>
    <t>978 (10.1%)</t>
  </si>
  <si>
    <t>470 (5.0%)</t>
  </si>
  <si>
    <t>351 (4.2%)</t>
  </si>
  <si>
    <t>286 (3.8%)</t>
  </si>
  <si>
    <t>446 (4.6%)</t>
  </si>
  <si>
    <t>538 (5.7%)</t>
  </si>
  <si>
    <t>524 (6.3%)</t>
  </si>
  <si>
    <t>408 (5.4%)</t>
  </si>
  <si>
    <t>444 (5.3%)</t>
  </si>
  <si>
    <t>484 (5.0%)</t>
  </si>
  <si>
    <t>199 (2.1%)</t>
  </si>
  <si>
    <t>110 (1.3%)</t>
  </si>
  <si>
    <t>87 (1.2%)</t>
  </si>
  <si>
    <t>124 (1.5%)</t>
  </si>
  <si>
    <t>157 (1.6%)</t>
  </si>
  <si>
    <t>8,021 (85.0%)</t>
  </si>
  <si>
    <t>7,126 (85.1%)</t>
  </si>
  <si>
    <t>6,480 (86.2%)</t>
  </si>
  <si>
    <t>7,234 (86.6%)</t>
  </si>
  <si>
    <t>8,348 (86.3%)</t>
  </si>
  <si>
    <t>1,416 (15.0%)</t>
  </si>
  <si>
    <t>1,250 (14.9%)</t>
  </si>
  <si>
    <t>1,035 (13.8%)</t>
  </si>
  <si>
    <t>1,327 (13.7%)</t>
  </si>
  <si>
    <t>5,960 (63.2%)</t>
  </si>
  <si>
    <t>5,790 (69.1%)</t>
  </si>
  <si>
    <t>5,092 (67.8%)</t>
  </si>
  <si>
    <t>5,765 (69.0%)</t>
  </si>
  <si>
    <t>6,664 (68.9%)</t>
  </si>
  <si>
    <t>3,477 (36.8%)</t>
  </si>
  <si>
    <t>2,586 (30.9%)</t>
  </si>
  <si>
    <t>2,423 (32.2%)</t>
  </si>
  <si>
    <t>2,592 (31.0%)</t>
  </si>
  <si>
    <t>3,011 (31.1%)</t>
  </si>
  <si>
    <t>0.19 ± 0.71</t>
  </si>
  <si>
    <t>0.22 ± 0.76</t>
  </si>
  <si>
    <t>0.25 ± 0.82</t>
  </si>
  <si>
    <t>0.25 ± 0.84</t>
  </si>
  <si>
    <t>0.23 ± 0.79</t>
  </si>
  <si>
    <t>8,503 (90.1%)</t>
  </si>
  <si>
    <t>7,455 (89.0%)</t>
  </si>
  <si>
    <t>6,578 (87.5%)</t>
  </si>
  <si>
    <t>7,330 (87.7%)</t>
  </si>
  <si>
    <t>8,590 (88.8%)</t>
  </si>
  <si>
    <t>443 (4.7%)</t>
  </si>
  <si>
    <t>384 (5.1%)</t>
  </si>
  <si>
    <t>471 (4.9%)</t>
  </si>
  <si>
    <t>306 (3.2%)</t>
  </si>
  <si>
    <t>312 (3.7%)</t>
  </si>
  <si>
    <t>353 (4.7%)</t>
  </si>
  <si>
    <t>385 (4.0%)</t>
  </si>
  <si>
    <t>185 (2.0%)</t>
  </si>
  <si>
    <t>179 (2.1%)</t>
  </si>
  <si>
    <t>200 (2.7%)</t>
  </si>
  <si>
    <t>217 (2.6%)</t>
  </si>
  <si>
    <t>229 (2.4%)</t>
  </si>
  <si>
    <t>7.72 ± 7.33</t>
  </si>
  <si>
    <t>7.39 ± 7.08</t>
  </si>
  <si>
    <t>7.40 ± 7.35</t>
  </si>
  <si>
    <t>7.05 ± 7.04</t>
  </si>
  <si>
    <t>7.01 ± 7.24</t>
  </si>
  <si>
    <t>6 (3-10)</t>
  </si>
  <si>
    <t>1,406 (14.9%)</t>
  </si>
  <si>
    <t>1,414 (16.9%)</t>
  </si>
  <si>
    <t>1,357 (18.1%)</t>
  </si>
  <si>
    <t>1,575 (18.8%)</t>
  </si>
  <si>
    <t>1,833 (18.9%)</t>
  </si>
  <si>
    <t>3,002 (31.8%)</t>
  </si>
  <si>
    <t>2,738 (32.7%)</t>
  </si>
  <si>
    <t>2,450 (32.6%)</t>
  </si>
  <si>
    <t>2,773 (33.2%)</t>
  </si>
  <si>
    <t>3,214 (33.2%)</t>
  </si>
  <si>
    <t>2,163 (22.9%)</t>
  </si>
  <si>
    <t>1,862 (22.2%)</t>
  </si>
  <si>
    <t>1,596 (21.2%)</t>
  </si>
  <si>
    <t>1,790 (21.4%)</t>
  </si>
  <si>
    <t>2,145 (22.2%)</t>
  </si>
  <si>
    <t>1,185 (12.6%)</t>
  </si>
  <si>
    <t>984 (11.7%)</t>
  </si>
  <si>
    <t>864 (11.5%)</t>
  </si>
  <si>
    <t>950 (11.4%)</t>
  </si>
  <si>
    <t>1,105 (11.4%)</t>
  </si>
  <si>
    <t>1,681 (17.8%)</t>
  </si>
  <si>
    <t>1,378 (16.5%)</t>
  </si>
  <si>
    <t>1,248 (16.6%)</t>
  </si>
  <si>
    <t>1,269 (15.2%)</t>
  </si>
  <si>
    <t>1,378 (14.2%)</t>
  </si>
  <si>
    <t>3,708 (39.3%)</t>
  </si>
  <si>
    <t>3,379 (40.3%)</t>
  </si>
  <si>
    <t>3,064 (40.8%)</t>
  </si>
  <si>
    <t>3,434 (41.1%)</t>
  </si>
  <si>
    <t>3,919 (40.5%)</t>
  </si>
  <si>
    <t>87 (0.9%)</t>
  </si>
  <si>
    <t>58 (0.8%)</t>
  </si>
  <si>
    <t>51 (0.6%)</t>
  </si>
  <si>
    <t>66 (0.7%)</t>
  </si>
  <si>
    <t>0.004</t>
  </si>
  <si>
    <t>0.139</t>
  </si>
  <si>
    <t>0.093</t>
  </si>
  <si>
    <t>n.a</t>
  </si>
  <si>
    <t xml:space="preserve">    High risk localized or locally advanced (stage 3 or Gleason&gt;=7 or PSA&gt;=20 ng/mL) (based on PC diagnosis date or PSA &gt;=20 ng/mL date)</t>
  </si>
  <si>
    <t>Table 1. Baseline characteristics of all patients (PC diagnosis &gt;= 01Jan1991)</t>
  </si>
  <si>
    <t>P values for trend of mean via general linear regression; trend of median via median regression; trend of 2-level categorical variable via Cochran-Armitage trend test; and trend of 2+ level categorical variable via Jonckheere-Terpstra test.</t>
  </si>
  <si>
    <t>Note: high risk group in nmPC patients, using stage 3 and Gleason scores&gt;=7 at PC diagnosis and PSA values in 3 months prior to and 2 months following PC diagnosis, which ever is earlier</t>
  </si>
  <si>
    <t>Table 6. Incidence and prevalence of prostate cancer and disease states over time (prevalent cases with PC diagnosis date between 01Jan1991 and 31Dec2019, and incident cases with PC diagnosis date between 01Jan2010 and 31Dec2019)</t>
  </si>
  <si>
    <t xml:space="preserve"> </t>
  </si>
  <si>
    <t>Table 7. ARIMA analysis of quarterly incident PC cases from Jan2014 to Dec2018</t>
  </si>
  <si>
    <t>Table 8. ARIMA analysis of quarterly incident nmPC cases from Jan2014 to Dec2018</t>
  </si>
  <si>
    <t>Table 9. ARIMA analysis of quarterly incident mPC cases from Jan2014 to Dec2018</t>
  </si>
  <si>
    <t>Prepared By</t>
  </si>
  <si>
    <t>Submission Date</t>
  </si>
  <si>
    <t>Submitted To</t>
  </si>
  <si>
    <t>DAS Project No.</t>
  </si>
  <si>
    <t>Corresponding Author</t>
  </si>
  <si>
    <t xml:space="preserve">Institute for Clinical Evaluative Sciences </t>
  </si>
  <si>
    <t>2075 Bayview Avenue, G-Wing</t>
  </si>
  <si>
    <t>Toronto, ON  M4N 3M5</t>
  </si>
  <si>
    <t>Acknowledgement &amp; Disclaimers</t>
  </si>
  <si>
    <t>This study made use of de-identified data from the ICES Data Repository, which is managed by the Institute for Clinical Evaluative Sciences with support from its funders and partners: Canada’s Strategy for Patient-Oriented Research (SPOR), the Ontario SPOR Support Unit, the Canadian Institutes of Health Research and the Government of Ontario. The opinions, results and conclusions reported are those of the authors. No endorsement by ICES or any of its funders or partners is intended or should be inferred. Parts of this material are based on data and/or information compiled and provided by CIHI. However, the analyses, conclusions, opinions and statements expressed in the material are those of the author(s), and not necessarily those of CIHI.</t>
  </si>
  <si>
    <t>Parts of this material are based on data and information provided by Cancer Care Ontario (CCO). The opinions, results, view, and conclusions reported in this paper are those of the authors and do not necessarily reflect those of CCO. No endorsement by CCO is intended or should be inferred.</t>
  </si>
  <si>
    <t>These datasets were linked using unique encoded identifiers and analyzed at the Institute for Clinical Evaluative Sciences (ICES).</t>
  </si>
  <si>
    <r>
      <t>©</t>
    </r>
    <r>
      <rPr>
        <sz val="10"/>
        <rFont val="Arial"/>
        <family val="2"/>
      </rPr>
      <t xml:space="preserve"> Institute for Clinical Evaluative Sciences. All rights reserved.</t>
    </r>
  </si>
  <si>
    <t>2021-May-04</t>
  </si>
  <si>
    <t>Bo Zhang - Senior Analyst, Refik Saskin - Staff Scientist, Jacob Etches - Staff Scientist, Lisa Ishiguro and Jenna Novess - Research Program Manager</t>
  </si>
  <si>
    <t>Neerav Monga (nmonga@its.jnj.com); Kimberly Castellano (kcastel3&amp;its.jnj.com; Cristina Trambitas (ctrambit@its.jnj.com); Brendan Osborne (bosborn4@its.jni.com);  Christopher J.D. Wallis (wallis.cjd@gmail.com)</t>
  </si>
  <si>
    <t>Refik Saskin</t>
  </si>
  <si>
    <t>Tel: 416-480-4055</t>
  </si>
  <si>
    <t>refik.saskin@ices.on.ca</t>
  </si>
  <si>
    <t>ICES Data &amp; Analytic Services - Third Party Research</t>
  </si>
  <si>
    <t>Methods</t>
  </si>
  <si>
    <t>ICES Data Sources</t>
  </si>
  <si>
    <t>Cancer Activity Level Reporting (ALR)</t>
  </si>
  <si>
    <t>Discharge Abstract Database (DAD)</t>
  </si>
  <si>
    <t>Same Day Surgery Database (SDS)</t>
  </si>
  <si>
    <t>National Ambulatory Care Reporting System (NACRS)</t>
  </si>
  <si>
    <t>Ontario Health Insurance Plan Claims Database (OHIP)</t>
  </si>
  <si>
    <t>Ontario Drug Benefit Claims (ODB)</t>
  </si>
  <si>
    <t>Ontario Laboratories Information System (OLIS) is an Ontario-wide repository of lab tests and results. ICES receives OLIS data in the form of deltas (including additions and updates) from eHealth Ontario (Ontario Health) on a quarterly basis, which DQ then integrates as an ICES data holding. Portions of these data are then cleaned by research groups at ICES based on their expertise to research ready use.</t>
  </si>
  <si>
    <t>Ontario Laboratories Information System (OLIS)</t>
  </si>
  <si>
    <t>Ontario Cancer Registry (OCR)</t>
  </si>
  <si>
    <t>New Drug Funding Program (NDFP)</t>
  </si>
  <si>
    <t>Registered Persons Database files (RPDB)</t>
  </si>
  <si>
    <t>Local Health Integration Network (LHIN)</t>
  </si>
  <si>
    <t>Postal Code Conversion File (PCCF)</t>
  </si>
  <si>
    <t>Study Period</t>
  </si>
  <si>
    <t>Study Population</t>
  </si>
  <si>
    <t>Inclusion / Exclusion Criteria</t>
  </si>
  <si>
    <t>Cohort Inclusion Criteria</t>
  </si>
  <si>
    <t>Cohort Exclusion Criteria</t>
  </si>
  <si>
    <t>Analysis</t>
  </si>
  <si>
    <t>between 1964 and 2019</t>
  </si>
  <si>
    <t>Ontario male population diagnosed with prostate cancer between 1964 and 2019.</t>
  </si>
  <si>
    <t>Ontario men diagnosed with protate cancer</t>
  </si>
  <si>
    <t>1. invalid ikn; 2. Missing data on age, sex or non-male patients; 3. death before index date; 4. Non-Ontario residents</t>
  </si>
  <si>
    <t>We will examine:
1.	Baseline characteristics of the overall cohort;
2.	Baseline characteristics by nmPC and mPC treatment and by PC diagnosis time period;
3.	Incidence and prevalence of prostate cancer over time;
4.	Quarterly incident PC, nmPC and mPC cases with ARIMA analysis.</t>
  </si>
  <si>
    <t>List of Tables</t>
  </si>
  <si>
    <t>Worksheet</t>
  </si>
  <si>
    <t>Title</t>
  </si>
  <si>
    <t>Tabel 0. Cohort Creation</t>
  </si>
  <si>
    <t>Cohort</t>
  </si>
  <si>
    <t>T1</t>
  </si>
  <si>
    <t>T2</t>
  </si>
  <si>
    <t>T3</t>
  </si>
  <si>
    <t>T4</t>
  </si>
  <si>
    <t>T5</t>
  </si>
  <si>
    <t>T6</t>
  </si>
  <si>
    <t>T7</t>
  </si>
  <si>
    <t>T8</t>
  </si>
  <si>
    <t>T9</t>
  </si>
  <si>
    <t>All PC</t>
  </si>
  <si>
    <t>T10</t>
  </si>
  <si>
    <t>log_num</t>
  </si>
  <si>
    <t>Note: Date is for the start date of each quarter, e.g., Jan-10 is the start date for the quarter Jan-Mar2010</t>
  </si>
  <si>
    <t>ARIMA analysis of quarterly incident cases of prostate cancer from Jan2010 to Jun2019</t>
  </si>
  <si>
    <t>Table 10. Observed quaterly incident cases of prostate cancer from Jan2010 to Jun2019</t>
  </si>
  <si>
    <t>T11</t>
  </si>
  <si>
    <t>Table 11. Quarterly incident cases of PC, nmPC and mPC</t>
  </si>
  <si>
    <t>Table 12. Among patients who meet the castration resistance definition (2 PSA tests and testosterone &lt;1.7 nmol/L), proportions of patients meet following definitions, among patients whose PC diagnosis&gt;=01Jan2010</t>
  </si>
  <si>
    <t>Table 12a. Receiving ADT among patients aged 66+ with PC diagnosis&gt;=01Jan1991</t>
  </si>
  <si>
    <t>T12</t>
  </si>
  <si>
    <t>Patient population</t>
  </si>
  <si>
    <t>Original cohort</t>
  </si>
  <si>
    <t xml:space="preserve">    Non-metastatic (best_stage: I, II, III)</t>
  </si>
  <si>
    <t xml:space="preserve">    Metastatic (best_stage: IV)</t>
  </si>
  <si>
    <t xml:space="preserve">    unknown</t>
  </si>
  <si>
    <t>Cohort with PC diagnosis &lt; '01Jul2018'</t>
  </si>
  <si>
    <t>% in original cohort</t>
  </si>
  <si>
    <t>Metastatic                       (Stage IV)</t>
  </si>
  <si>
    <t>Metastatic                    (Stage IV)</t>
  </si>
  <si>
    <t>No. patients</t>
  </si>
  <si>
    <t>%</t>
  </si>
  <si>
    <t>Data source</t>
  </si>
  <si>
    <t>DADSDS</t>
  </si>
  <si>
    <t>NACRS</t>
  </si>
  <si>
    <t>OHIP</t>
  </si>
  <si>
    <t>Code</t>
  </si>
  <si>
    <t>C77</t>
  </si>
  <si>
    <t>C78</t>
  </si>
  <si>
    <t>C79</t>
  </si>
  <si>
    <t>CCO Stage</t>
  </si>
  <si>
    <t>Based on 1 + Codes</t>
  </si>
  <si>
    <t>Based on 2 + Codes</t>
  </si>
  <si>
    <t>I, II, III</t>
  </si>
  <si>
    <t>IV</t>
  </si>
  <si>
    <t>Non-Metastatic</t>
  </si>
  <si>
    <t>Metastatic</t>
  </si>
  <si>
    <t>N=63,811</t>
  </si>
  <si>
    <t>N=7,982</t>
  </si>
  <si>
    <t>N=66,555</t>
  </si>
  <si>
    <t>N=5,238</t>
  </si>
  <si>
    <t>N=67,858</t>
  </si>
  <si>
    <t>N=3,935</t>
  </si>
  <si>
    <t>First record on NDFP</t>
  </si>
  <si>
    <t xml:space="preserve">    PC drugs (Docetaxel, Rad223)</t>
  </si>
  <si>
    <t>38 (0.06%)</t>
  </si>
  <si>
    <t>760 (9.52%)</t>
  </si>
  <si>
    <t>251 (0.38%)</t>
  </si>
  <si>
    <t>549 (10.48%)</t>
  </si>
  <si>
    <t>290 (0.43%)</t>
  </si>
  <si>
    <t>510 (12.96%)</t>
  </si>
  <si>
    <t xml:space="preserve">    Other drugs (Azacitidine, Denosumab, Zoledronic Acid etc.)</t>
  </si>
  <si>
    <t>254 (0.40%)</t>
  </si>
  <si>
    <t>158 (1.98%)</t>
  </si>
  <si>
    <t>168 (0.25%)</t>
  </si>
  <si>
    <t>242 (4.62%)</t>
  </si>
  <si>
    <t>201 (0.30%)</t>
  </si>
  <si>
    <t>209 (5.31%)</t>
  </si>
  <si>
    <t xml:space="preserve">    NDFP_dise_desc</t>
  </si>
  <si>
    <t xml:space="preserve">        Prostate</t>
  </si>
  <si>
    <t>0 (0.00%)</t>
  </si>
  <si>
    <t>75 (0.94%)</t>
  </si>
  <si>
    <t>15 (0.02%)</t>
  </si>
  <si>
    <t>60 (1.15%)</t>
  </si>
  <si>
    <t>60 (1.52%)</t>
  </si>
  <si>
    <t xml:space="preserve">        Other (bladder, colon, lung, pancreas, ect.)</t>
  </si>
  <si>
    <t>90 (0.14%)</t>
  </si>
  <si>
    <t>7 (0.09%)</t>
  </si>
  <si>
    <t>52 (0.08%)</t>
  </si>
  <si>
    <t>45 (0.86%)</t>
  </si>
  <si>
    <t>13 (0.02%)</t>
  </si>
  <si>
    <t>34 (0.86%)</t>
  </si>
  <si>
    <t xml:space="preserve">    NDFP_dise_ste_grp_desc</t>
  </si>
  <si>
    <t xml:space="preserve">        GI</t>
  </si>
  <si>
    <t>29 (0.05%)</t>
  </si>
  <si>
    <t>8 (0.01%)</t>
  </si>
  <si>
    <t>22 (0.42%)</t>
  </si>
  <si>
    <t>11 (0.02%)</t>
  </si>
  <si>
    <t>19 (0.48%)</t>
  </si>
  <si>
    <t xml:space="preserve">        GU</t>
  </si>
  <si>
    <t>73 (0.11%)</t>
  </si>
  <si>
    <t>179 (2.24%)</t>
  </si>
  <si>
    <t>74 (0.11%)</t>
  </si>
  <si>
    <t>178 (3.40%)</t>
  </si>
  <si>
    <t>86 (0.13%)</t>
  </si>
  <si>
    <t>166 (4.22%)</t>
  </si>
  <si>
    <t xml:space="preserve">        Haemat</t>
  </si>
  <si>
    <t>48 (0.08%)</t>
  </si>
  <si>
    <t>48 (0.07%)</t>
  </si>
  <si>
    <t>7 (0.13%)</t>
  </si>
  <si>
    <t xml:space="preserve">        Lung</t>
  </si>
  <si>
    <t>6 (0.01%)</t>
  </si>
  <si>
    <t>*1-3</t>
  </si>
  <si>
    <t xml:space="preserve">    NDFP_dise_ste1_desc</t>
  </si>
  <si>
    <t>same as NDFP_dise_desc</t>
  </si>
  <si>
    <t>same</t>
  </si>
  <si>
    <t xml:space="preserve">    NDFP_dise_ste2_desc</t>
  </si>
  <si>
    <t>Any use of PC drugs (docetaxel, cabazitaxel, Rad223)</t>
  </si>
  <si>
    <t>92 (0.12%)</t>
  </si>
  <si>
    <t>770 (9.65%)</t>
  </si>
  <si>
    <t>253 (0.38%)</t>
  </si>
  <si>
    <t>557 (10.63%)</t>
  </si>
  <si>
    <t>292 (0.43%)</t>
  </si>
  <si>
    <t>518 (13.16%)</t>
  </si>
  <si>
    <t>Table 13. Validation of mPC Patients</t>
  </si>
  <si>
    <t xml:space="preserve">Table 13_1. Metastasis among prostate cancer patients, based on CCO stage and proxy definition of 2+ codes </t>
  </si>
  <si>
    <t xml:space="preserve">Table 13_1a. Metastasis among prostate cancer patients, based on CCO stage and proxy definition of 2+ codes, among patients with PC diagnosis before 01Jul2018 </t>
  </si>
  <si>
    <t xml:space="preserve">Table 13_2. Metastasis among prostate cancer patients, based on CCO stage and proxy definition of 1+ codes </t>
  </si>
  <si>
    <t>Table 13_2a. Metastasis among prostate cancer patients, based on CCO stage and proxy definition of 1+ codes, among patients with PC diagnosis before 01Jul2018</t>
  </si>
  <si>
    <t>Table 13_3. Diagnosis code for metastasis proxy using 2+ code</t>
  </si>
  <si>
    <t>Table 13_4. Diagnosis code for metastasis proxy using 1+ code</t>
  </si>
  <si>
    <t>Table 13_5. NDFP information (within 6 months after PC diagnosis)</t>
  </si>
  <si>
    <t xml:space="preserve">Table 13_6. Metastasis among prostate cancer patients with PC diagnosis before 01Jan2018, based on CCO stage and proxy definition of 2+ codes </t>
  </si>
  <si>
    <t xml:space="preserve">Table 13_7. Metastasis among prostate cancer patients with PC diagnosis before 01Jan2018, based on CCO stage and proxy definition of 1+ codes </t>
  </si>
  <si>
    <t>T13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</si>
</sst>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mm/dd/yy;@"/>
    <numFmt numFmtId="167" formatCode="[$-409]mmm\-yy;@"/>
    <numFmt numFmtId="168" formatCode="0.000"/>
    <numFmt numFmtId="169" formatCode="[$-409]mmmm\ d\,\ yyyy;@"/>
  </numFmts>
  <fonts count="25"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i/>
      <sz val="10"/>
      <color theme="1"/>
      <name val="Calibri"/>
      <family val="2"/>
      <scheme val="minor"/>
    </font>
    <font>
      <sz val="10"/>
      <color rgb="FF000000"/>
      <name val="Calibri"/>
      <family val="2"/>
      <scheme val="minor"/>
    </font>
    <font>
      <b/>
      <sz val="14"/>
      <color rgb="FF001A71"/>
      <name val="Arial"/>
      <family val="2"/>
    </font>
    <font>
      <sz val="10"/>
      <color rgb="FFFF0000"/>
      <name val="Arial"/>
      <family val="2"/>
    </font>
    <font>
      <sz val="10"/>
      <color theme="1"/>
      <name val="Arial"/>
      <family val="2"/>
    </font>
    <font>
      <b/>
      <sz val="12"/>
      <color rgb="FF000080"/>
      <name val="Arial"/>
      <family val="2"/>
    </font>
    <font>
      <b/>
      <sz val="8"/>
      <color rgb="FF001A71"/>
      <name val="Arial"/>
      <family val="2"/>
    </font>
    <font>
      <sz val="10"/>
      <name val="Arial"/>
      <family val="2"/>
    </font>
    <font>
      <b/>
      <sz val="12"/>
      <color rgb="FF001A71"/>
      <name val="Arial"/>
      <family val="2"/>
    </font>
    <font>
      <b/>
      <sz val="10"/>
      <color rgb="FF001A71"/>
      <name val="Arial"/>
      <family val="2"/>
    </font>
    <font>
      <sz val="12"/>
      <name val="Arial"/>
      <family val="2"/>
    </font>
    <font>
      <u/>
      <sz val="11"/>
      <color theme="10"/>
      <name val="Calibri"/>
      <family val="2"/>
      <scheme val="minor"/>
    </font>
    <font>
      <b/>
      <i/>
      <sz val="9"/>
      <color rgb="FF001A71"/>
      <name val="Arial"/>
      <family val="2"/>
    </font>
    <font>
      <b/>
      <i/>
      <sz val="10"/>
      <color rgb="FF001A71"/>
      <name val="Arial"/>
      <family val="2"/>
    </font>
    <font>
      <b/>
      <sz val="16"/>
      <color rgb="FF001A71"/>
      <name val="Arial"/>
      <family val="2"/>
    </font>
    <font>
      <sz val="11"/>
      <color theme="1"/>
      <name val="Arial"/>
      <family val="2"/>
    </font>
    <font>
      <b/>
      <sz val="11"/>
      <color rgb="FF001A71"/>
      <name val="Arial"/>
      <family val="2"/>
    </font>
    <font>
      <b/>
      <sz val="9"/>
      <color rgb="FF001A71"/>
      <name val="Arial"/>
      <family val="2"/>
    </font>
    <font>
      <sz val="9"/>
      <color theme="1"/>
      <name val="Arial"/>
      <family val="2"/>
    </font>
    <font>
      <sz val="9"/>
      <name val="Helvetica"/>
    </font>
  </fonts>
  <fills count="8">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330">
    <xf numFmtId="0" fontId="0" fillId="0" borderId="0" xfId="0"/>
    <xf numFmtId="0" fontId="1" fillId="0" borderId="0" xfId="0" applyFont="1"/>
    <xf numFmtId="3" fontId="0" fillId="0" borderId="0" xfId="0" applyNumberFormat="1"/>
    <xf numFmtId="0" fontId="0" fillId="0" borderId="1" xfId="0" applyBorder="1"/>
    <xf numFmtId="3" fontId="0" fillId="0" borderId="1" xfId="0" applyNumberFormat="1" applyBorder="1"/>
    <xf numFmtId="0" fontId="0" fillId="0" borderId="2" xfId="0" applyBorder="1"/>
    <xf numFmtId="3" fontId="0" fillId="0" borderId="3" xfId="0" applyNumberFormat="1" applyBorder="1"/>
    <xf numFmtId="0" fontId="1" fillId="2" borderId="4" xfId="0" applyFont="1" applyFill="1" applyBorder="1"/>
    <xf numFmtId="0" fontId="1" fillId="2" borderId="5" xfId="0" applyFont="1" applyFill="1" applyBorder="1"/>
    <xf numFmtId="3" fontId="1" fillId="2" borderId="5" xfId="0" applyNumberFormat="1" applyFont="1" applyFill="1" applyBorder="1"/>
    <xf numFmtId="0" fontId="0" fillId="0" borderId="7" xfId="0" applyBorder="1"/>
    <xf numFmtId="0" fontId="0" fillId="0" borderId="0" xfId="0" applyFill="1"/>
    <xf numFmtId="0" fontId="1" fillId="4" borderId="0" xfId="0" applyFont="1" applyFill="1"/>
    <xf numFmtId="0" fontId="0" fillId="0" borderId="4" xfId="0" applyBorder="1"/>
    <xf numFmtId="0" fontId="1" fillId="0" borderId="1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0" borderId="2" xfId="0" applyFont="1" applyFill="1" applyBorder="1"/>
    <xf numFmtId="0" fontId="1" fillId="0" borderId="4" xfId="0" applyFont="1" applyFill="1" applyBorder="1"/>
    <xf numFmtId="0" fontId="1" fillId="0" borderId="18" xfId="0" applyFont="1" applyBorder="1" applyAlignment="1">
      <alignment horizontal="center"/>
    </xf>
    <xf numFmtId="0" fontId="1" fillId="0" borderId="19" xfId="0" applyFont="1" applyBorder="1"/>
    <xf numFmtId="0" fontId="1" fillId="0" borderId="19" xfId="0" applyFont="1" applyBorder="1" applyAlignment="1">
      <alignment horizontal="center"/>
    </xf>
    <xf numFmtId="0" fontId="1" fillId="0" borderId="20" xfId="0" applyFont="1"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applyAlignment="1">
      <alignment horizontal="center"/>
    </xf>
    <xf numFmtId="3" fontId="1" fillId="5" borderId="1" xfId="0" applyNumberFormat="1" applyFont="1" applyFill="1" applyBorder="1"/>
    <xf numFmtId="3" fontId="1" fillId="5" borderId="1" xfId="0" applyNumberFormat="1" applyFont="1" applyFill="1" applyBorder="1" applyAlignment="1">
      <alignment horizontal="left"/>
    </xf>
    <xf numFmtId="0" fontId="1" fillId="0" borderId="0" xfId="0" applyFont="1" applyFill="1" applyBorder="1"/>
    <xf numFmtId="3" fontId="1" fillId="0" borderId="0" xfId="0" applyNumberFormat="1" applyFont="1" applyFill="1" applyBorder="1"/>
    <xf numFmtId="0" fontId="2" fillId="0" borderId="0" xfId="0" applyFont="1"/>
    <xf numFmtId="0" fontId="0" fillId="0" borderId="15" xfId="0" applyBorder="1"/>
    <xf numFmtId="0" fontId="1" fillId="0" borderId="2" xfId="0" applyFont="1" applyBorder="1" applyAlignment="1">
      <alignment horizontal="right" wrapText="1"/>
    </xf>
    <xf numFmtId="0" fontId="1" fillId="0" borderId="1" xfId="0" applyFont="1" applyBorder="1" applyAlignment="1">
      <alignment horizontal="center" wrapText="1"/>
    </xf>
    <xf numFmtId="0" fontId="1" fillId="0" borderId="1" xfId="0" applyFont="1" applyBorder="1" applyAlignment="1">
      <alignment horizontal="right"/>
    </xf>
    <xf numFmtId="0" fontId="1" fillId="0" borderId="2" xfId="0" applyFont="1" applyBorder="1" applyAlignment="1">
      <alignment horizontal="right"/>
    </xf>
    <xf numFmtId="0" fontId="1" fillId="0" borderId="4" xfId="0" applyFont="1" applyBorder="1" applyAlignment="1">
      <alignment horizontal="right"/>
    </xf>
    <xf numFmtId="3" fontId="0" fillId="0" borderId="5" xfId="0" applyNumberFormat="1" applyBorder="1"/>
    <xf numFmtId="0" fontId="0" fillId="0" borderId="5" xfId="0" applyBorder="1" applyAlignment="1">
      <alignment horizontal="left"/>
    </xf>
    <xf numFmtId="3" fontId="0" fillId="0" borderId="6" xfId="0" applyNumberFormat="1" applyBorder="1"/>
    <xf numFmtId="0" fontId="1" fillId="0" borderId="13" xfId="0" applyFont="1" applyBorder="1" applyAlignment="1">
      <alignment horizontal="left" wrapText="1"/>
    </xf>
    <xf numFmtId="164" fontId="0" fillId="0" borderId="15" xfId="0" applyNumberFormat="1" applyBorder="1" applyAlignment="1">
      <alignment horizontal="center"/>
    </xf>
    <xf numFmtId="0" fontId="1" fillId="0" borderId="2" xfId="0" applyFont="1" applyBorder="1" applyAlignment="1">
      <alignment horizontal="left"/>
    </xf>
    <xf numFmtId="164" fontId="0" fillId="0" borderId="3" xfId="0" applyNumberFormat="1" applyBorder="1" applyAlignment="1">
      <alignment horizontal="center"/>
    </xf>
    <xf numFmtId="0" fontId="0" fillId="0" borderId="2" xfId="0" applyBorder="1" applyAlignment="1">
      <alignment horizontal="left" wrapText="1"/>
    </xf>
    <xf numFmtId="0" fontId="0" fillId="0" borderId="4" xfId="0" applyBorder="1" applyAlignment="1">
      <alignment horizontal="left" wrapText="1"/>
    </xf>
    <xf numFmtId="164" fontId="0" fillId="0" borderId="6" xfId="0" applyNumberFormat="1" applyBorder="1" applyAlignment="1">
      <alignment horizontal="center"/>
    </xf>
    <xf numFmtId="0" fontId="3" fillId="4" borderId="0" xfId="0" applyFont="1" applyFill="1" applyAlignment="1">
      <alignment vertical="center"/>
    </xf>
    <xf numFmtId="0" fontId="2" fillId="4" borderId="0" xfId="0" applyFont="1" applyFill="1"/>
    <xf numFmtId="0" fontId="2" fillId="0" borderId="1"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3" fontId="2" fillId="0" borderId="1" xfId="0" applyNumberFormat="1" applyFont="1" applyBorder="1" applyAlignment="1">
      <alignment horizontal="center"/>
    </xf>
    <xf numFmtId="3" fontId="2" fillId="0" borderId="3" xfId="0" applyNumberFormat="1" applyFont="1" applyBorder="1" applyAlignment="1">
      <alignment horizontal="center"/>
    </xf>
    <xf numFmtId="0" fontId="1" fillId="0" borderId="22" xfId="0" applyFont="1" applyBorder="1"/>
    <xf numFmtId="0" fontId="1" fillId="0" borderId="23" xfId="0" applyFont="1" applyBorder="1" applyAlignment="1">
      <alignment horizontal="center"/>
    </xf>
    <xf numFmtId="0" fontId="1" fillId="0" borderId="24" xfId="0" applyFont="1" applyBorder="1" applyAlignment="1">
      <alignment horizontal="center"/>
    </xf>
    <xf numFmtId="0" fontId="0" fillId="0" borderId="13" xfId="0" applyFont="1" applyBorder="1"/>
    <xf numFmtId="0" fontId="0" fillId="0" borderId="15" xfId="0" applyFont="1" applyBorder="1" applyAlignment="1">
      <alignment horizontal="center"/>
    </xf>
    <xf numFmtId="0" fontId="3" fillId="0" borderId="19" xfId="0" applyFont="1" applyBorder="1" applyAlignment="1">
      <alignment vertical="center" wrapText="1"/>
    </xf>
    <xf numFmtId="0" fontId="3" fillId="0" borderId="19" xfId="0" applyFont="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164" fontId="0" fillId="0" borderId="0" xfId="0" applyNumberFormat="1"/>
    <xf numFmtId="0" fontId="1" fillId="0" borderId="18" xfId="0" applyFont="1" applyBorder="1"/>
    <xf numFmtId="3" fontId="0" fillId="0" borderId="15" xfId="0" applyNumberFormat="1" applyBorder="1" applyAlignment="1">
      <alignment horizontal="center"/>
    </xf>
    <xf numFmtId="165" fontId="2" fillId="0" borderId="1" xfId="0" applyNumberFormat="1" applyFont="1" applyBorder="1" applyAlignment="1">
      <alignment horizontal="center"/>
    </xf>
    <xf numFmtId="3" fontId="2" fillId="0" borderId="0" xfId="0" applyNumberFormat="1" applyFont="1"/>
    <xf numFmtId="165" fontId="2" fillId="0" borderId="3" xfId="0" applyNumberFormat="1" applyFont="1" applyBorder="1" applyAlignment="1">
      <alignment horizontal="center"/>
    </xf>
    <xf numFmtId="0" fontId="0" fillId="0" borderId="14" xfId="0" applyBorder="1" applyAlignment="1">
      <alignment horizontal="center"/>
    </xf>
    <xf numFmtId="0" fontId="0" fillId="0" borderId="0" xfId="0" applyAlignment="1"/>
    <xf numFmtId="3" fontId="0" fillId="0" borderId="1" xfId="0" applyNumberFormat="1" applyBorder="1" applyAlignment="1">
      <alignment horizontal="center"/>
    </xf>
    <xf numFmtId="3" fontId="0" fillId="0" borderId="5" xfId="0" applyNumberFormat="1" applyBorder="1" applyAlignment="1">
      <alignment horizontal="center"/>
    </xf>
    <xf numFmtId="0" fontId="0" fillId="0" borderId="1" xfId="0" applyFont="1" applyBorder="1" applyAlignment="1">
      <alignment horizontal="center"/>
    </xf>
    <xf numFmtId="0" fontId="0" fillId="0" borderId="2" xfId="0" applyFont="1" applyBorder="1"/>
    <xf numFmtId="0" fontId="0" fillId="0" borderId="3" xfId="0" applyFont="1" applyBorder="1" applyAlignment="1">
      <alignment horizontal="center"/>
    </xf>
    <xf numFmtId="0" fontId="2" fillId="0" borderId="0" xfId="0" applyFont="1" applyAlignment="1">
      <alignment horizontal="center"/>
    </xf>
    <xf numFmtId="0" fontId="2" fillId="0" borderId="26" xfId="0" applyFont="1" applyBorder="1"/>
    <xf numFmtId="3" fontId="2" fillId="0" borderId="26" xfId="0" applyNumberFormat="1" applyFont="1" applyBorder="1" applyAlignment="1">
      <alignment horizontal="center"/>
    </xf>
    <xf numFmtId="3" fontId="2" fillId="0" borderId="27" xfId="0" applyNumberFormat="1"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left" vertical="center" wrapText="1"/>
    </xf>
    <xf numFmtId="0" fontId="2" fillId="0" borderId="2" xfId="0" applyFont="1" applyBorder="1" applyAlignment="1">
      <alignment horizontal="left" vertical="center" wrapText="1"/>
    </xf>
    <xf numFmtId="49" fontId="2" fillId="0" borderId="2" xfId="0" applyNumberFormat="1" applyFont="1" applyBorder="1" applyAlignment="1">
      <alignment horizontal="left" vertical="center" wrapText="1"/>
    </xf>
    <xf numFmtId="0" fontId="2" fillId="0" borderId="4" xfId="0" applyFont="1" applyBorder="1" applyAlignment="1">
      <alignment horizontal="left"/>
    </xf>
    <xf numFmtId="0" fontId="2" fillId="0" borderId="7" xfId="0" applyFont="1" applyBorder="1" applyAlignment="1">
      <alignment horizontal="left" vertical="center" wrapText="1"/>
    </xf>
    <xf numFmtId="0" fontId="2" fillId="0" borderId="25" xfId="0" applyFont="1" applyBorder="1" applyAlignment="1">
      <alignment horizontal="left"/>
    </xf>
    <xf numFmtId="0" fontId="0" fillId="0" borderId="0" xfId="0" applyFill="1" applyBorder="1"/>
    <xf numFmtId="164" fontId="0" fillId="0" borderId="0" xfId="0" applyNumberFormat="1" applyFill="1" applyBorder="1"/>
    <xf numFmtId="0" fontId="0" fillId="0" borderId="2" xfId="0" applyFill="1" applyBorder="1"/>
    <xf numFmtId="0" fontId="0" fillId="0" borderId="1" xfId="0" applyFill="1" applyBorder="1"/>
    <xf numFmtId="0" fontId="0" fillId="0" borderId="28" xfId="0" applyFill="1" applyBorder="1"/>
    <xf numFmtId="0" fontId="0" fillId="0" borderId="14" xfId="0" applyBorder="1"/>
    <xf numFmtId="3" fontId="0" fillId="0" borderId="14" xfId="0" applyNumberFormat="1" applyBorder="1"/>
    <xf numFmtId="0" fontId="1" fillId="0" borderId="23" xfId="0" applyFont="1" applyBorder="1"/>
    <xf numFmtId="3" fontId="1" fillId="0" borderId="23" xfId="0" applyNumberFormat="1" applyFont="1" applyBorder="1" applyAlignment="1">
      <alignment horizontal="center"/>
    </xf>
    <xf numFmtId="3" fontId="1" fillId="0" borderId="24" xfId="0" applyNumberFormat="1" applyFont="1" applyBorder="1" applyAlignment="1">
      <alignment horizontal="center"/>
    </xf>
    <xf numFmtId="3" fontId="0" fillId="3" borderId="1" xfId="0" applyNumberFormat="1" applyFont="1" applyFill="1" applyBorder="1"/>
    <xf numFmtId="164" fontId="0" fillId="0" borderId="15" xfId="0" applyNumberFormat="1" applyBorder="1"/>
    <xf numFmtId="164" fontId="1" fillId="2" borderId="6" xfId="0" applyNumberFormat="1" applyFont="1" applyFill="1" applyBorder="1"/>
    <xf numFmtId="0" fontId="2" fillId="0" borderId="5" xfId="0" applyFont="1" applyBorder="1" applyAlignment="1">
      <alignment horizontal="center"/>
    </xf>
    <xf numFmtId="0" fontId="2" fillId="0" borderId="1" xfId="0" applyFont="1" applyBorder="1" applyAlignment="1">
      <alignment horizontal="center"/>
    </xf>
    <xf numFmtId="3" fontId="3" fillId="0" borderId="0" xfId="0" applyNumberFormat="1" applyFont="1" applyAlignment="1">
      <alignment horizontal="center"/>
    </xf>
    <xf numFmtId="3" fontId="2" fillId="0" borderId="6" xfId="0" applyNumberFormat="1" applyFont="1" applyBorder="1" applyAlignment="1">
      <alignment horizontal="center"/>
    </xf>
    <xf numFmtId="3" fontId="2" fillId="0" borderId="9" xfId="0" applyNumberFormat="1" applyFont="1" applyBorder="1" applyAlignment="1">
      <alignment horizontal="center"/>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3" fontId="3" fillId="0" borderId="12" xfId="0" applyNumberFormat="1" applyFont="1" applyBorder="1" applyAlignment="1">
      <alignment horizontal="center"/>
    </xf>
    <xf numFmtId="0" fontId="2" fillId="0" borderId="18" xfId="0" applyFont="1" applyBorder="1" applyAlignment="1">
      <alignment horizontal="left"/>
    </xf>
    <xf numFmtId="0" fontId="2" fillId="0" borderId="19" xfId="0" applyFont="1" applyBorder="1" applyAlignment="1">
      <alignment horizontal="center"/>
    </xf>
    <xf numFmtId="3" fontId="2" fillId="0" borderId="20" xfId="0" applyNumberFormat="1" applyFont="1" applyBorder="1" applyAlignment="1">
      <alignment horizontal="center"/>
    </xf>
    <xf numFmtId="3" fontId="2" fillId="0" borderId="15" xfId="0" applyNumberFormat="1" applyFont="1" applyBorder="1" applyAlignment="1">
      <alignment horizontal="center"/>
    </xf>
    <xf numFmtId="0" fontId="0" fillId="4" borderId="0" xfId="0" applyFill="1"/>
    <xf numFmtId="2" fontId="0" fillId="4" borderId="0" xfId="0" applyNumberFormat="1" applyFill="1"/>
    <xf numFmtId="2" fontId="0" fillId="0" borderId="0" xfId="0" applyNumberFormat="1"/>
    <xf numFmtId="2" fontId="0" fillId="0" borderId="0" xfId="0" applyNumberFormat="1" applyFill="1"/>
    <xf numFmtId="2" fontId="1" fillId="0" borderId="0" xfId="0" applyNumberFormat="1" applyFont="1"/>
    <xf numFmtId="166" fontId="1" fillId="4" borderId="0" xfId="0" applyNumberFormat="1" applyFont="1" applyFill="1"/>
    <xf numFmtId="166" fontId="1" fillId="0" borderId="0" xfId="0" applyNumberFormat="1" applyFont="1"/>
    <xf numFmtId="166" fontId="0" fillId="0" borderId="0" xfId="0" applyNumberFormat="1"/>
    <xf numFmtId="166" fontId="1" fillId="0" borderId="0" xfId="0" applyNumberFormat="1" applyFont="1" applyFill="1"/>
    <xf numFmtId="167" fontId="0" fillId="0" borderId="0" xfId="0" applyNumberFormat="1"/>
    <xf numFmtId="166" fontId="0" fillId="0" borderId="0" xfId="0" applyNumberFormat="1" applyFont="1" applyFill="1"/>
    <xf numFmtId="0" fontId="2" fillId="0" borderId="2" xfId="0" applyFont="1" applyBorder="1" applyAlignment="1">
      <alignment horizontal="left"/>
    </xf>
    <xf numFmtId="3" fontId="1" fillId="0" borderId="23" xfId="0" applyNumberFormat="1" applyFont="1" applyBorder="1"/>
    <xf numFmtId="3" fontId="1" fillId="0" borderId="24" xfId="0" applyNumberFormat="1" applyFont="1" applyBorder="1"/>
    <xf numFmtId="3" fontId="0" fillId="0" borderId="29" xfId="0" applyNumberFormat="1" applyFill="1" applyBorder="1"/>
    <xf numFmtId="3" fontId="0" fillId="0" borderId="15" xfId="0" applyNumberFormat="1" applyBorder="1"/>
    <xf numFmtId="3" fontId="0" fillId="6" borderId="6" xfId="0" applyNumberFormat="1" applyFill="1" applyBorder="1"/>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3" xfId="0" applyFont="1" applyBorder="1" applyAlignment="1">
      <alignment horizontal="center" vertical="center" wrapText="1"/>
    </xf>
    <xf numFmtId="3" fontId="3" fillId="0" borderId="24" xfId="0" applyNumberFormat="1" applyFont="1" applyBorder="1" applyAlignment="1">
      <alignment horizontal="center"/>
    </xf>
    <xf numFmtId="3" fontId="2" fillId="0" borderId="14" xfId="0" applyNumberFormat="1" applyFont="1" applyBorder="1" applyAlignment="1">
      <alignment horizontal="center"/>
    </xf>
    <xf numFmtId="3" fontId="2" fillId="0" borderId="5" xfId="0" applyNumberFormat="1" applyFont="1" applyBorder="1" applyAlignment="1">
      <alignment horizontal="center"/>
    </xf>
    <xf numFmtId="3" fontId="4" fillId="0" borderId="0" xfId="0" applyNumberFormat="1" applyFont="1"/>
    <xf numFmtId="0" fontId="2" fillId="0" borderId="2" xfId="0" applyFont="1" applyFill="1" applyBorder="1" applyAlignment="1">
      <alignment horizontal="left"/>
    </xf>
    <xf numFmtId="3" fontId="2" fillId="0" borderId="19" xfId="0" applyNumberFormat="1" applyFont="1" applyBorder="1" applyAlignment="1">
      <alignment horizontal="center"/>
    </xf>
    <xf numFmtId="0" fontId="0" fillId="0" borderId="1" xfId="0" applyBorder="1" applyAlignment="1">
      <alignment horizontal="center"/>
    </xf>
    <xf numFmtId="17" fontId="0" fillId="0" borderId="0" xfId="0" applyNumberFormat="1"/>
    <xf numFmtId="3" fontId="0" fillId="0" borderId="14" xfId="0" applyNumberFormat="1" applyFont="1" applyBorder="1" applyAlignment="1">
      <alignment horizontal="center"/>
    </xf>
    <xf numFmtId="0" fontId="0" fillId="0" borderId="6" xfId="0" applyFont="1" applyBorder="1" applyAlignment="1">
      <alignment horizontal="center"/>
    </xf>
    <xf numFmtId="0" fontId="0" fillId="0" borderId="18" xfId="0" applyBorder="1"/>
    <xf numFmtId="0" fontId="0" fillId="0" borderId="19" xfId="0" applyBorder="1"/>
    <xf numFmtId="3" fontId="0" fillId="0" borderId="19" xfId="0" applyNumberFormat="1" applyBorder="1"/>
    <xf numFmtId="3" fontId="0" fillId="0" borderId="1" xfId="0" applyNumberFormat="1" applyFont="1" applyFill="1" applyBorder="1"/>
    <xf numFmtId="0" fontId="0" fillId="0" borderId="0" xfId="0" applyAlignment="1">
      <alignment horizontal="center"/>
    </xf>
    <xf numFmtId="3" fontId="2" fillId="0" borderId="3" xfId="0" applyNumberFormat="1" applyFont="1" applyFill="1" applyBorder="1" applyAlignment="1">
      <alignment horizontal="center"/>
    </xf>
    <xf numFmtId="0" fontId="2" fillId="0" borderId="1" xfId="0" applyFont="1" applyBorder="1" applyAlignment="1">
      <alignment horizontal="left" vertical="center" wrapText="1"/>
    </xf>
    <xf numFmtId="0" fontId="3" fillId="4" borderId="0" xfId="0" applyFont="1" applyFill="1"/>
    <xf numFmtId="0" fontId="2" fillId="0" borderId="0" xfId="0" applyFont="1" applyAlignment="1">
      <alignment vertical="center"/>
    </xf>
    <xf numFmtId="0" fontId="2" fillId="0" borderId="1" xfId="0" applyFont="1" applyBorder="1" applyAlignment="1">
      <alignment vertical="center" wrapText="1"/>
    </xf>
    <xf numFmtId="0" fontId="5" fillId="0" borderId="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2" fillId="0" borderId="2" xfId="0" applyFont="1" applyBorder="1" applyAlignment="1">
      <alignment vertical="center" wrapText="1"/>
    </xf>
    <xf numFmtId="0" fontId="2" fillId="0" borderId="2" xfId="0" applyFont="1" applyBorder="1"/>
    <xf numFmtId="0" fontId="2" fillId="0" borderId="4"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6" fillId="0" borderId="1" xfId="0" applyFont="1" applyBorder="1" applyAlignment="1">
      <alignment horizontal="left" vertical="center" wrapText="1"/>
    </xf>
    <xf numFmtId="0" fontId="2" fillId="4" borderId="0" xfId="0" applyFont="1" applyFill="1" applyAlignment="1">
      <alignment horizontal="center"/>
    </xf>
    <xf numFmtId="0" fontId="3" fillId="0" borderId="15" xfId="0" applyFont="1" applyBorder="1" applyAlignment="1">
      <alignment horizontal="center" vertical="center" wrapText="1"/>
    </xf>
    <xf numFmtId="16" fontId="2" fillId="0" borderId="1" xfId="0" applyNumberFormat="1" applyFont="1" applyBorder="1" applyAlignment="1">
      <alignment vertical="center" wrapText="1"/>
    </xf>
    <xf numFmtId="0" fontId="2" fillId="0" borderId="5"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4" fillId="0" borderId="0" xfId="0" applyFont="1"/>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13" xfId="0" applyFont="1" applyFill="1" applyBorder="1" applyAlignment="1">
      <alignment vertical="center"/>
    </xf>
    <xf numFmtId="0" fontId="3" fillId="0" borderId="14" xfId="0" applyFont="1" applyFill="1" applyBorder="1"/>
    <xf numFmtId="0" fontId="3" fillId="0" borderId="9" xfId="0" applyFont="1" applyFill="1" applyBorder="1" applyAlignment="1">
      <alignment horizontal="center"/>
    </xf>
    <xf numFmtId="0" fontId="2" fillId="0" borderId="1" xfId="0" applyFont="1" applyBorder="1" applyAlignment="1">
      <alignment horizontal="center"/>
    </xf>
    <xf numFmtId="0" fontId="2" fillId="0" borderId="5" xfId="0" applyFont="1" applyBorder="1" applyAlignment="1">
      <alignment horizontal="center"/>
    </xf>
    <xf numFmtId="0" fontId="3" fillId="0" borderId="18" xfId="0" applyFont="1" applyBorder="1" applyAlignment="1">
      <alignment vertical="center" wrapText="1"/>
    </xf>
    <xf numFmtId="0" fontId="3" fillId="0" borderId="20" xfId="0" applyFont="1" applyBorder="1" applyAlignment="1">
      <alignment horizontal="center"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3" fillId="0" borderId="6" xfId="0" applyFont="1" applyBorder="1" applyAlignment="1">
      <alignment horizontal="center"/>
    </xf>
    <xf numFmtId="0" fontId="3" fillId="0" borderId="8" xfId="0" applyFont="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0" xfId="0" applyAlignment="1">
      <alignment vertical="center"/>
    </xf>
    <xf numFmtId="0" fontId="3" fillId="0" borderId="8" xfId="0" applyFont="1" applyBorder="1" applyAlignment="1">
      <alignment vertical="center"/>
    </xf>
    <xf numFmtId="0" fontId="3" fillId="0" borderId="19" xfId="0" applyFont="1" applyBorder="1" applyAlignment="1">
      <alignment horizontal="center"/>
    </xf>
    <xf numFmtId="168" fontId="2" fillId="0" borderId="3" xfId="0" applyNumberFormat="1" applyFont="1" applyBorder="1" applyAlignment="1">
      <alignment horizontal="center"/>
    </xf>
    <xf numFmtId="168" fontId="2" fillId="4" borderId="0" xfId="0" applyNumberFormat="1" applyFont="1" applyFill="1" applyAlignment="1">
      <alignment horizontal="center"/>
    </xf>
    <xf numFmtId="168" fontId="2" fillId="0" borderId="15" xfId="0" applyNumberFormat="1" applyFont="1" applyBorder="1" applyAlignment="1">
      <alignment horizontal="center"/>
    </xf>
    <xf numFmtId="168" fontId="3" fillId="0" borderId="6" xfId="0" applyNumberFormat="1" applyFont="1" applyBorder="1" applyAlignment="1">
      <alignment horizontal="center" vertical="center"/>
    </xf>
    <xf numFmtId="168" fontId="3" fillId="0" borderId="30" xfId="0" applyNumberFormat="1" applyFont="1" applyBorder="1" applyAlignment="1">
      <alignment horizontal="center"/>
    </xf>
    <xf numFmtId="168" fontId="2" fillId="0" borderId="6" xfId="0" applyNumberFormat="1" applyFont="1" applyBorder="1" applyAlignment="1">
      <alignment horizontal="center"/>
    </xf>
    <xf numFmtId="168" fontId="2" fillId="0" borderId="0" xfId="0" applyNumberFormat="1" applyFont="1" applyAlignment="1">
      <alignment horizontal="center"/>
    </xf>
    <xf numFmtId="0" fontId="2" fillId="0" borderId="1"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xf>
    <xf numFmtId="0" fontId="2" fillId="0" borderId="2" xfId="0" applyFont="1" applyFill="1" applyBorder="1" applyAlignment="1">
      <alignment horizontal="left" vertical="center" wrapText="1"/>
    </xf>
    <xf numFmtId="0" fontId="2" fillId="0" borderId="5" xfId="0" applyFont="1" applyBorder="1"/>
    <xf numFmtId="3" fontId="4" fillId="0" borderId="0" xfId="0" applyNumberFormat="1" applyFont="1" applyFill="1"/>
    <xf numFmtId="0" fontId="4" fillId="0" borderId="0" xfId="0" applyFont="1" applyFill="1"/>
    <xf numFmtId="0" fontId="1" fillId="0" borderId="14" xfId="0" applyFont="1" applyBorder="1" applyAlignment="1">
      <alignment horizontal="center"/>
    </xf>
    <xf numFmtId="0" fontId="1" fillId="0" borderId="15" xfId="0" applyFont="1" applyBorder="1" applyAlignment="1">
      <alignment horizontal="center"/>
    </xf>
    <xf numFmtId="0" fontId="8" fillId="0" borderId="0" xfId="0" applyFont="1"/>
    <xf numFmtId="0" fontId="9" fillId="0" borderId="0" xfId="0" applyFont="1"/>
    <xf numFmtId="0" fontId="10"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7" fillId="0" borderId="0" xfId="0" applyFont="1" applyAlignment="1">
      <alignment horizontal="left" vertical="top" wrapText="1"/>
    </xf>
    <xf numFmtId="0" fontId="14" fillId="0" borderId="0" xfId="0" applyFont="1" applyAlignment="1">
      <alignment vertical="top"/>
    </xf>
    <xf numFmtId="0" fontId="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1" applyAlignment="1">
      <alignment vertical="center"/>
    </xf>
    <xf numFmtId="0" fontId="17" fillId="0" borderId="0" xfId="0" applyFont="1" applyAlignment="1">
      <alignment vertical="top"/>
    </xf>
    <xf numFmtId="0" fontId="17" fillId="0" borderId="0" xfId="0" applyFont="1" applyAlignment="1">
      <alignment vertical="top" wrapText="1"/>
    </xf>
    <xf numFmtId="0" fontId="18" fillId="0" borderId="0" xfId="0" applyFont="1" applyAlignment="1">
      <alignment horizontal="left" vertical="top" wrapText="1"/>
    </xf>
    <xf numFmtId="0" fontId="20" fillId="0" borderId="0" xfId="0" applyFont="1" applyAlignment="1">
      <alignment horizontal="left"/>
    </xf>
    <xf numFmtId="0" fontId="20" fillId="0" borderId="0" xfId="0" applyFont="1"/>
    <xf numFmtId="0" fontId="21" fillId="0" borderId="0" xfId="0" applyFont="1" applyAlignment="1">
      <alignment horizontal="left" vertical="center"/>
    </xf>
    <xf numFmtId="0" fontId="23" fillId="0" borderId="0" xfId="0" applyFont="1" applyAlignment="1">
      <alignment horizontal="left" vertical="top" wrapText="1"/>
    </xf>
    <xf numFmtId="0" fontId="23" fillId="0" borderId="0" xfId="0" applyFont="1" applyAlignment="1">
      <alignment horizontal="left"/>
    </xf>
    <xf numFmtId="0" fontId="23" fillId="0" borderId="0" xfId="0" applyFont="1"/>
    <xf numFmtId="0" fontId="23" fillId="0" borderId="0" xfId="0" applyFont="1" applyAlignment="1">
      <alignment vertical="top" wrapText="1"/>
    </xf>
    <xf numFmtId="0" fontId="23" fillId="0" borderId="0" xfId="0" applyFont="1" applyAlignment="1">
      <alignment vertical="top"/>
    </xf>
    <xf numFmtId="0" fontId="20" fillId="0" borderId="0" xfId="0" applyFont="1" applyAlignment="1">
      <alignment horizontal="left" vertical="top"/>
    </xf>
    <xf numFmtId="3" fontId="1" fillId="4" borderId="0" xfId="0" applyNumberFormat="1" applyFont="1" applyFill="1"/>
    <xf numFmtId="166" fontId="1" fillId="7" borderId="0" xfId="0" applyNumberFormat="1" applyFont="1" applyFill="1"/>
    <xf numFmtId="166" fontId="1" fillId="0" borderId="10" xfId="0" applyNumberFormat="1" applyFont="1" applyBorder="1"/>
    <xf numFmtId="0" fontId="1" fillId="0" borderId="11" xfId="0" applyFont="1" applyBorder="1"/>
    <xf numFmtId="2" fontId="1" fillId="0" borderId="12" xfId="0" applyNumberFormat="1" applyFont="1" applyBorder="1"/>
    <xf numFmtId="167" fontId="0" fillId="0" borderId="7" xfId="0" applyNumberFormat="1" applyBorder="1"/>
    <xf numFmtId="0" fontId="0" fillId="0" borderId="8" xfId="0" applyBorder="1"/>
    <xf numFmtId="2" fontId="0" fillId="0" borderId="9" xfId="0" applyNumberFormat="1" applyBorder="1"/>
    <xf numFmtId="167" fontId="0" fillId="0" borderId="2" xfId="0" applyNumberFormat="1" applyBorder="1"/>
    <xf numFmtId="2" fontId="0" fillId="0" borderId="3" xfId="0" applyNumberFormat="1" applyBorder="1"/>
    <xf numFmtId="167" fontId="0" fillId="0" borderId="4" xfId="0" applyNumberFormat="1" applyBorder="1"/>
    <xf numFmtId="0" fontId="0" fillId="0" borderId="5" xfId="0" applyBorder="1"/>
    <xf numFmtId="2" fontId="0" fillId="0" borderId="6" xfId="0" applyNumberFormat="1" applyBorder="1"/>
    <xf numFmtId="166" fontId="4" fillId="0" borderId="0" xfId="0" applyNumberFormat="1" applyFont="1"/>
    <xf numFmtId="0" fontId="0" fillId="7" borderId="0" xfId="0" applyFill="1"/>
    <xf numFmtId="2" fontId="0" fillId="7" borderId="0" xfId="0" applyNumberFormat="1" applyFill="1"/>
    <xf numFmtId="2" fontId="1" fillId="4" borderId="0" xfId="0" applyNumberFormat="1" applyFont="1" applyFill="1"/>
    <xf numFmtId="0" fontId="1" fillId="0" borderId="1" xfId="0" applyFont="1" applyBorder="1"/>
    <xf numFmtId="3" fontId="1" fillId="0" borderId="1" xfId="0" applyNumberFormat="1" applyFont="1" applyBorder="1"/>
    <xf numFmtId="164" fontId="0" fillId="0" borderId="1" xfId="0" applyNumberFormat="1" applyBorder="1" applyAlignment="1">
      <alignment horizontal="center"/>
    </xf>
    <xf numFmtId="164" fontId="0" fillId="0" borderId="1" xfId="0" applyNumberFormat="1" applyBorder="1"/>
    <xf numFmtId="164" fontId="1" fillId="0" borderId="1" xfId="0" applyNumberFormat="1" applyFont="1" applyBorder="1"/>
    <xf numFmtId="0" fontId="1" fillId="4" borderId="0" xfId="0" applyFont="1" applyFill="1" applyAlignment="1">
      <alignment horizontal="center"/>
    </xf>
    <xf numFmtId="0" fontId="1" fillId="0" borderId="13" xfId="0" applyFont="1" applyBorder="1"/>
    <xf numFmtId="0" fontId="0" fillId="0" borderId="14" xfId="0" applyBorder="1" applyAlignment="1">
      <alignment horizontal="right"/>
    </xf>
    <xf numFmtId="0" fontId="0" fillId="0" borderId="1" xfId="0" applyBorder="1" applyAlignment="1">
      <alignment horizontal="right"/>
    </xf>
    <xf numFmtId="164" fontId="0" fillId="0" borderId="3" xfId="0" applyNumberFormat="1" applyBorder="1"/>
    <xf numFmtId="164" fontId="1" fillId="0" borderId="3" xfId="0" applyNumberFormat="1" applyFont="1" applyBorder="1"/>
    <xf numFmtId="0" fontId="1" fillId="0" borderId="2" xfId="0" applyFont="1" applyBorder="1"/>
    <xf numFmtId="0" fontId="1" fillId="0" borderId="5" xfId="0" applyFont="1" applyBorder="1" applyAlignment="1">
      <alignment horizontal="right"/>
    </xf>
    <xf numFmtId="3" fontId="1" fillId="0" borderId="5" xfId="0" applyNumberFormat="1" applyFont="1" applyBorder="1"/>
    <xf numFmtId="164" fontId="0" fillId="0" borderId="6" xfId="0" applyNumberFormat="1" applyBorder="1"/>
    <xf numFmtId="164" fontId="1" fillId="0" borderId="6" xfId="0" applyNumberFormat="1" applyFont="1" applyBorder="1"/>
    <xf numFmtId="0" fontId="0" fillId="0" borderId="31" xfId="0" applyBorder="1"/>
    <xf numFmtId="0" fontId="1" fillId="0" borderId="0" xfId="0" applyFont="1" applyAlignment="1">
      <alignment horizontal="center"/>
    </xf>
    <xf numFmtId="0" fontId="0" fillId="0" borderId="33" xfId="0" applyBorder="1"/>
    <xf numFmtId="0" fontId="1" fillId="0" borderId="7" xfId="0" applyFont="1" applyBorder="1" applyAlignment="1">
      <alignment horizontal="center"/>
    </xf>
    <xf numFmtId="0" fontId="1" fillId="0" borderId="9" xfId="0" applyFont="1" applyBorder="1" applyAlignment="1">
      <alignment horizontal="center"/>
    </xf>
    <xf numFmtId="0" fontId="1" fillId="0" borderId="34" xfId="0" applyFont="1" applyBorder="1" applyAlignment="1">
      <alignment horizontal="center"/>
    </xf>
    <xf numFmtId="0" fontId="0" fillId="0" borderId="35" xfId="0" applyBorder="1"/>
    <xf numFmtId="0" fontId="1" fillId="0" borderId="36" xfId="0" applyFont="1" applyBorder="1" applyAlignment="1">
      <alignment horizontal="center"/>
    </xf>
    <xf numFmtId="10" fontId="0" fillId="0" borderId="0" xfId="0" applyNumberFormat="1"/>
    <xf numFmtId="0" fontId="0" fillId="0" borderId="2" xfId="0" applyBorder="1" applyAlignment="1">
      <alignment wrapText="1"/>
    </xf>
    <xf numFmtId="0" fontId="0" fillId="0" borderId="1" xfId="0" applyBorder="1" applyAlignment="1">
      <alignment horizontal="center" wrapText="1"/>
    </xf>
    <xf numFmtId="0" fontId="0" fillId="0" borderId="5" xfId="0" applyBorder="1" applyAlignment="1">
      <alignment horizontal="center" wrapText="1"/>
    </xf>
    <xf numFmtId="0" fontId="0" fillId="0" borderId="10" xfId="0" applyBorder="1"/>
    <xf numFmtId="0" fontId="0" fillId="0" borderId="11" xfId="0" applyBorder="1" applyAlignment="1">
      <alignment horizontal="center"/>
    </xf>
    <xf numFmtId="0" fontId="0" fillId="0" borderId="12" xfId="0" applyBorder="1" applyAlignment="1">
      <alignment horizontal="center"/>
    </xf>
    <xf numFmtId="0" fontId="9" fillId="0" borderId="0" xfId="0" applyFont="1" applyAlignment="1">
      <alignment horizontal="left" wrapText="1"/>
    </xf>
    <xf numFmtId="0" fontId="7" fillId="0" borderId="0" xfId="0" applyFont="1" applyAlignment="1">
      <alignment horizontal="left" vertical="top" wrapText="1"/>
    </xf>
    <xf numFmtId="0" fontId="12" fillId="0" borderId="0" xfId="0" applyFont="1" applyAlignment="1">
      <alignment horizontal="left" vertical="top" wrapText="1"/>
    </xf>
    <xf numFmtId="169" fontId="12" fillId="0" borderId="0" xfId="0" applyNumberFormat="1" applyFont="1" applyAlignment="1">
      <alignment horizontal="left" vertical="center" wrapText="1"/>
    </xf>
    <xf numFmtId="0" fontId="9" fillId="0" borderId="0" xfId="0" applyFont="1" applyAlignment="1">
      <alignment horizontal="left" vertical="top" wrapText="1"/>
    </xf>
    <xf numFmtId="0" fontId="22" fillId="0" borderId="0" xfId="0" applyFont="1" applyAlignment="1">
      <alignment horizontal="left" vertical="center" wrapText="1"/>
    </xf>
    <xf numFmtId="0" fontId="23" fillId="0" borderId="0" xfId="0" applyFont="1" applyAlignment="1">
      <alignment horizontal="left" vertical="top" wrapText="1"/>
    </xf>
    <xf numFmtId="0" fontId="24" fillId="0" borderId="0" xfId="0" applyFont="1" applyAlignment="1">
      <alignment horizontal="left" vertical="top" wrapText="1"/>
    </xf>
    <xf numFmtId="0" fontId="19" fillId="0" borderId="0" xfId="0" applyFont="1" applyAlignment="1">
      <alignment horizontal="left" vertical="center" wrapText="1"/>
    </xf>
    <xf numFmtId="0" fontId="13" fillId="0" borderId="0" xfId="0" applyFont="1" applyAlignment="1">
      <alignment horizontal="left" vertical="center"/>
    </xf>
    <xf numFmtId="0" fontId="17" fillId="0" borderId="0" xfId="0" applyFont="1" applyAlignment="1">
      <alignment horizontal="left" vertical="center" wrapText="1"/>
    </xf>
    <xf numFmtId="0" fontId="23" fillId="0" borderId="0" xfId="0" applyFont="1" applyAlignment="1">
      <alignment horizontal="left" vertical="top"/>
    </xf>
    <xf numFmtId="0" fontId="14" fillId="0" borderId="0" xfId="0" applyFont="1" applyAlignment="1">
      <alignment horizontal="left" vertical="center"/>
    </xf>
    <xf numFmtId="0" fontId="13" fillId="0" borderId="0" xfId="0" applyFont="1" applyAlignment="1">
      <alignment horizontal="left" vertical="center" wrapText="1"/>
    </xf>
    <xf numFmtId="0" fontId="1" fillId="0" borderId="21" xfId="0" applyFont="1" applyBorder="1" applyAlignment="1">
      <alignment horizontal="left" vertical="top"/>
    </xf>
    <xf numFmtId="0" fontId="1" fillId="0" borderId="21" xfId="0" applyFont="1" applyBorder="1" applyAlignment="1">
      <alignment horizontal="left"/>
    </xf>
    <xf numFmtId="0" fontId="3" fillId="0" borderId="11" xfId="0" applyFont="1" applyFill="1" applyBorder="1" applyAlignment="1">
      <alignment horizontal="center"/>
    </xf>
    <xf numFmtId="0" fontId="0" fillId="0" borderId="12" xfId="0" applyBorder="1" applyAlignment="1"/>
    <xf numFmtId="0" fontId="2" fillId="0" borderId="12" xfId="0" applyFont="1" applyBorder="1" applyAlignment="1">
      <alignment horizontal="center"/>
    </xf>
    <xf numFmtId="0" fontId="0" fillId="0" borderId="11" xfId="0" applyBorder="1" applyAlignment="1"/>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9" xfId="0" applyFont="1" applyBorder="1" applyAlignment="1">
      <alignment horizontal="center"/>
    </xf>
    <xf numFmtId="0" fontId="0" fillId="0" borderId="1" xfId="0" applyBorder="1" applyAlignment="1">
      <alignment horizontal="center" vertical="center"/>
    </xf>
    <xf numFmtId="0" fontId="1" fillId="0" borderId="14" xfId="0" applyFont="1" applyBorder="1" applyAlignment="1">
      <alignment horizontal="center"/>
    </xf>
    <xf numFmtId="0" fontId="1" fillId="0" borderId="15" xfId="0" applyFont="1" applyBorder="1" applyAlignment="1">
      <alignment horizontal="center"/>
    </xf>
    <xf numFmtId="0" fontId="0" fillId="0" borderId="16" xfId="0" applyFill="1" applyBorder="1" applyAlignment="1">
      <alignment wrapText="1"/>
    </xf>
    <xf numFmtId="0" fontId="0" fillId="0" borderId="17" xfId="0" applyBorder="1" applyAlignment="1">
      <alignment wrapText="1"/>
    </xf>
    <xf numFmtId="0" fontId="0" fillId="0" borderId="14" xfId="0" applyBorder="1" applyAlignment="1">
      <alignment horizontal="center"/>
    </xf>
    <xf numFmtId="0" fontId="0" fillId="0" borderId="15" xfId="0" applyBorder="1" applyAlignment="1">
      <alignment horizontal="center"/>
    </xf>
    <xf numFmtId="0" fontId="1" fillId="4" borderId="21" xfId="0" applyFont="1" applyFill="1" applyBorder="1" applyAlignment="1">
      <alignment wrapText="1"/>
    </xf>
    <xf numFmtId="0" fontId="0" fillId="4" borderId="21" xfId="0" applyFill="1" applyBorder="1" applyAlignment="1">
      <alignment wrapText="1"/>
    </xf>
    <xf numFmtId="0" fontId="2" fillId="0" borderId="5" xfId="0" applyFont="1" applyBorder="1" applyAlignment="1">
      <alignment horizontal="center"/>
    </xf>
    <xf numFmtId="0" fontId="2" fillId="0" borderId="8" xfId="0" applyFont="1" applyBorder="1" applyAlignment="1">
      <alignment horizontal="center" vertical="center" wrapText="1"/>
    </xf>
    <xf numFmtId="0" fontId="0" fillId="0" borderId="21" xfId="0" applyBorder="1" applyAlignment="1">
      <alignment wrapText="1"/>
    </xf>
    <xf numFmtId="0" fontId="1" fillId="0" borderId="10" xfId="0" applyFont="1" applyBorder="1" applyAlignment="1">
      <alignment horizontal="center"/>
    </xf>
    <xf numFmtId="0" fontId="1" fillId="0" borderId="12" xfId="0" applyFont="1" applyBorder="1" applyAlignment="1">
      <alignment horizontal="center"/>
    </xf>
    <xf numFmtId="0" fontId="0" fillId="0" borderId="12" xfId="0" applyBorder="1" applyAlignment="1">
      <alignment horizontal="center"/>
    </xf>
    <xf numFmtId="0" fontId="1" fillId="0" borderId="32"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Observed Quarterly Incident Cases of Prostate Cancer (2014-2018)</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985058083731049E-2"/>
          <c:y val="7.3117408906882592E-2"/>
          <c:w val="0.9116531935526534"/>
          <c:h val="0.78573409518500448"/>
        </c:manualLayout>
      </c:layout>
      <c:lineChart>
        <c:grouping val="standard"/>
        <c:varyColors val="0"/>
        <c:ser>
          <c:idx val="0"/>
          <c:order val="0"/>
          <c:spPr>
            <a:ln w="28575" cap="rnd">
              <a:solidFill>
                <a:schemeClr val="accent1"/>
              </a:solidFill>
              <a:round/>
            </a:ln>
            <a:effectLst/>
          </c:spPr>
          <c:marker>
            <c:symbol val="none"/>
          </c:marker>
          <c:cat>
            <c:numRef>
              <c:f>'T7'!$A$3:$A$22</c:f>
              <c:numCache>
                <c:formatCode>mmm\-yy</c:formatCode>
                <c:ptCount val="20"/>
                <c:pt idx="0">
                  <c:v>41640</c:v>
                </c:pt>
                <c:pt idx="1">
                  <c:v>41730</c:v>
                </c:pt>
                <c:pt idx="2">
                  <c:v>41821</c:v>
                </c:pt>
                <c:pt idx="3">
                  <c:v>41913</c:v>
                </c:pt>
                <c:pt idx="4">
                  <c:v>42005</c:v>
                </c:pt>
                <c:pt idx="5">
                  <c:v>42095</c:v>
                </c:pt>
                <c:pt idx="6">
                  <c:v>42186</c:v>
                </c:pt>
                <c:pt idx="7">
                  <c:v>42278</c:v>
                </c:pt>
                <c:pt idx="8">
                  <c:v>42370</c:v>
                </c:pt>
                <c:pt idx="9">
                  <c:v>42461</c:v>
                </c:pt>
                <c:pt idx="10">
                  <c:v>42552</c:v>
                </c:pt>
                <c:pt idx="11">
                  <c:v>42644</c:v>
                </c:pt>
                <c:pt idx="12">
                  <c:v>42736</c:v>
                </c:pt>
                <c:pt idx="13">
                  <c:v>42826</c:v>
                </c:pt>
                <c:pt idx="14">
                  <c:v>42917</c:v>
                </c:pt>
                <c:pt idx="15">
                  <c:v>43009</c:v>
                </c:pt>
                <c:pt idx="16">
                  <c:v>43101</c:v>
                </c:pt>
                <c:pt idx="17">
                  <c:v>43191</c:v>
                </c:pt>
                <c:pt idx="18">
                  <c:v>43282</c:v>
                </c:pt>
                <c:pt idx="19">
                  <c:v>43374</c:v>
                </c:pt>
              </c:numCache>
            </c:numRef>
          </c:cat>
          <c:val>
            <c:numRef>
              <c:f>'T7'!$C$3:$C$23</c:f>
              <c:numCache>
                <c:formatCode>General</c:formatCode>
                <c:ptCount val="21"/>
                <c:pt idx="0">
                  <c:v>1778</c:v>
                </c:pt>
                <c:pt idx="1">
                  <c:v>2027</c:v>
                </c:pt>
                <c:pt idx="2">
                  <c:v>1806</c:v>
                </c:pt>
                <c:pt idx="3">
                  <c:v>1904</c:v>
                </c:pt>
                <c:pt idx="4">
                  <c:v>1841</c:v>
                </c:pt>
                <c:pt idx="5">
                  <c:v>2030</c:v>
                </c:pt>
                <c:pt idx="6">
                  <c:v>1951</c:v>
                </c:pt>
                <c:pt idx="7">
                  <c:v>1972</c:v>
                </c:pt>
                <c:pt idx="8">
                  <c:v>2150</c:v>
                </c:pt>
                <c:pt idx="9">
                  <c:v>2255</c:v>
                </c:pt>
                <c:pt idx="10">
                  <c:v>1943</c:v>
                </c:pt>
                <c:pt idx="11">
                  <c:v>2009</c:v>
                </c:pt>
                <c:pt idx="12">
                  <c:v>2306</c:v>
                </c:pt>
                <c:pt idx="13">
                  <c:v>2419</c:v>
                </c:pt>
                <c:pt idx="14">
                  <c:v>2024</c:v>
                </c:pt>
                <c:pt idx="15">
                  <c:v>2354</c:v>
                </c:pt>
                <c:pt idx="16">
                  <c:v>2401</c:v>
                </c:pt>
                <c:pt idx="17">
                  <c:v>2573</c:v>
                </c:pt>
                <c:pt idx="18">
                  <c:v>2377</c:v>
                </c:pt>
                <c:pt idx="19">
                  <c:v>2324</c:v>
                </c:pt>
              </c:numCache>
            </c:numRef>
          </c:val>
          <c:smooth val="0"/>
          <c:extLst>
            <c:ext xmlns:c16="http://schemas.microsoft.com/office/drawing/2014/chart" uri="{C3380CC4-5D6E-409C-BE32-E72D297353CC}">
              <c16:uniqueId val="{00000000-FA69-4C6A-AB1D-A32BEB678902}"/>
            </c:ext>
          </c:extLst>
        </c:ser>
        <c:dLbls>
          <c:showLegendKey val="0"/>
          <c:showVal val="0"/>
          <c:showCatName val="0"/>
          <c:showSerName val="0"/>
          <c:showPercent val="0"/>
          <c:showBubbleSize val="0"/>
        </c:dLbls>
        <c:smooth val="0"/>
        <c:axId val="236000448"/>
        <c:axId val="291608368"/>
      </c:lineChart>
      <c:dateAx>
        <c:axId val="236000448"/>
        <c:scaling>
          <c:orientation val="minMax"/>
          <c:max val="4346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a:t>
                </a:r>
                <a:r>
                  <a:rPr lang="en-US" b="1" baseline="0"/>
                  <a:t> of incident PC diagnosis date</a:t>
                </a:r>
                <a:endParaRPr lang="en-US" b="1"/>
              </a:p>
            </c:rich>
          </c:tx>
          <c:layout>
            <c:manualLayout>
              <c:xMode val="edge"/>
              <c:yMode val="edge"/>
              <c:x val="0.39967385627541874"/>
              <c:y val="0.9405063526351241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in"/>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608368"/>
        <c:crosses val="autoZero"/>
        <c:auto val="1"/>
        <c:lblOffset val="100"/>
        <c:baseTimeUnit val="months"/>
        <c:majorUnit val="3"/>
        <c:majorTimeUnit val="months"/>
        <c:minorUnit val="1"/>
        <c:minorTimeUnit val="months"/>
      </c:dateAx>
      <c:valAx>
        <c:axId val="29160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incident PC cases</a:t>
                </a:r>
              </a:p>
            </c:rich>
          </c:tx>
          <c:layout>
            <c:manualLayout>
              <c:xMode val="edge"/>
              <c:yMode val="edge"/>
              <c:x val="5.9819311225845209E-3"/>
              <c:y val="0.2387571133254361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000448"/>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Observed Quarterly Incident Cases of nmPC (2014-2018)</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985058083731049E-2"/>
          <c:y val="7.3117408906882592E-2"/>
          <c:w val="0.9116531935526534"/>
          <c:h val="0.78573409518500448"/>
        </c:manualLayout>
      </c:layout>
      <c:lineChart>
        <c:grouping val="standard"/>
        <c:varyColors val="0"/>
        <c:ser>
          <c:idx val="0"/>
          <c:order val="0"/>
          <c:spPr>
            <a:ln w="28575" cap="rnd">
              <a:solidFill>
                <a:schemeClr val="accent1"/>
              </a:solidFill>
              <a:round/>
            </a:ln>
            <a:effectLst/>
          </c:spPr>
          <c:marker>
            <c:symbol val="none"/>
          </c:marker>
          <c:cat>
            <c:numRef>
              <c:f>'T8'!$A$3:$A$22</c:f>
              <c:numCache>
                <c:formatCode>mmm\-yy</c:formatCode>
                <c:ptCount val="20"/>
                <c:pt idx="0">
                  <c:v>41640</c:v>
                </c:pt>
                <c:pt idx="1">
                  <c:v>41730</c:v>
                </c:pt>
                <c:pt idx="2">
                  <c:v>41821</c:v>
                </c:pt>
                <c:pt idx="3">
                  <c:v>41913</c:v>
                </c:pt>
                <c:pt idx="4">
                  <c:v>42005</c:v>
                </c:pt>
                <c:pt idx="5">
                  <c:v>42095</c:v>
                </c:pt>
                <c:pt idx="6">
                  <c:v>42186</c:v>
                </c:pt>
                <c:pt idx="7">
                  <c:v>42278</c:v>
                </c:pt>
                <c:pt idx="8">
                  <c:v>42370</c:v>
                </c:pt>
                <c:pt idx="9">
                  <c:v>42461</c:v>
                </c:pt>
                <c:pt idx="10">
                  <c:v>42552</c:v>
                </c:pt>
                <c:pt idx="11">
                  <c:v>42644</c:v>
                </c:pt>
                <c:pt idx="12">
                  <c:v>42736</c:v>
                </c:pt>
                <c:pt idx="13">
                  <c:v>42826</c:v>
                </c:pt>
                <c:pt idx="14">
                  <c:v>42917</c:v>
                </c:pt>
                <c:pt idx="15">
                  <c:v>43009</c:v>
                </c:pt>
                <c:pt idx="16">
                  <c:v>43101</c:v>
                </c:pt>
                <c:pt idx="17">
                  <c:v>43191</c:v>
                </c:pt>
                <c:pt idx="18">
                  <c:v>43282</c:v>
                </c:pt>
                <c:pt idx="19">
                  <c:v>43374</c:v>
                </c:pt>
              </c:numCache>
            </c:numRef>
          </c:cat>
          <c:val>
            <c:numRef>
              <c:f>'T8'!$C$3:$C$23</c:f>
              <c:numCache>
                <c:formatCode>General</c:formatCode>
                <c:ptCount val="21"/>
                <c:pt idx="0">
                  <c:v>1451</c:v>
                </c:pt>
                <c:pt idx="1">
                  <c:v>1669</c:v>
                </c:pt>
                <c:pt idx="2">
                  <c:v>1429</c:v>
                </c:pt>
                <c:pt idx="3">
                  <c:v>1557</c:v>
                </c:pt>
                <c:pt idx="4">
                  <c:v>1533</c:v>
                </c:pt>
                <c:pt idx="5">
                  <c:v>1608</c:v>
                </c:pt>
                <c:pt idx="6">
                  <c:v>1552</c:v>
                </c:pt>
                <c:pt idx="7">
                  <c:v>1553</c:v>
                </c:pt>
                <c:pt idx="8">
                  <c:v>1703</c:v>
                </c:pt>
                <c:pt idx="9">
                  <c:v>1855</c:v>
                </c:pt>
                <c:pt idx="10">
                  <c:v>1577</c:v>
                </c:pt>
                <c:pt idx="11">
                  <c:v>1588</c:v>
                </c:pt>
                <c:pt idx="12">
                  <c:v>1895</c:v>
                </c:pt>
                <c:pt idx="13">
                  <c:v>1974</c:v>
                </c:pt>
                <c:pt idx="14">
                  <c:v>1582</c:v>
                </c:pt>
                <c:pt idx="15">
                  <c:v>1899</c:v>
                </c:pt>
                <c:pt idx="16">
                  <c:v>1765</c:v>
                </c:pt>
                <c:pt idx="17">
                  <c:v>1865</c:v>
                </c:pt>
                <c:pt idx="18">
                  <c:v>1727</c:v>
                </c:pt>
                <c:pt idx="19">
                  <c:v>1668</c:v>
                </c:pt>
              </c:numCache>
            </c:numRef>
          </c:val>
          <c:smooth val="0"/>
          <c:extLst>
            <c:ext xmlns:c16="http://schemas.microsoft.com/office/drawing/2014/chart" uri="{C3380CC4-5D6E-409C-BE32-E72D297353CC}">
              <c16:uniqueId val="{00000000-B04A-46E5-8AB5-716461B9FBFE}"/>
            </c:ext>
          </c:extLst>
        </c:ser>
        <c:dLbls>
          <c:showLegendKey val="0"/>
          <c:showVal val="0"/>
          <c:showCatName val="0"/>
          <c:showSerName val="0"/>
          <c:showPercent val="0"/>
          <c:showBubbleSize val="0"/>
        </c:dLbls>
        <c:smooth val="0"/>
        <c:axId val="236000448"/>
        <c:axId val="291608368"/>
      </c:lineChart>
      <c:dateAx>
        <c:axId val="236000448"/>
        <c:scaling>
          <c:orientation val="minMax"/>
          <c:max val="4346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a:t>
                </a:r>
                <a:r>
                  <a:rPr lang="en-US" b="1" baseline="0"/>
                  <a:t> of incident PC diagnosis date</a:t>
                </a:r>
                <a:endParaRPr lang="en-US" b="1"/>
              </a:p>
            </c:rich>
          </c:tx>
          <c:layout>
            <c:manualLayout>
              <c:xMode val="edge"/>
              <c:yMode val="edge"/>
              <c:x val="0.39967385627541874"/>
              <c:y val="0.9405063526351241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in"/>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608368"/>
        <c:crosses val="autoZero"/>
        <c:auto val="1"/>
        <c:lblOffset val="100"/>
        <c:baseTimeUnit val="months"/>
        <c:majorUnit val="3"/>
        <c:majorTimeUnit val="months"/>
        <c:minorUnit val="1"/>
        <c:minorTimeUnit val="months"/>
      </c:dateAx>
      <c:valAx>
        <c:axId val="29160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incident PC cases</a:t>
                </a:r>
              </a:p>
            </c:rich>
          </c:tx>
          <c:layout>
            <c:manualLayout>
              <c:xMode val="edge"/>
              <c:yMode val="edge"/>
              <c:x val="5.9819311225845209E-3"/>
              <c:y val="0.2387571133254361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000448"/>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Observed Quarterly Incident Cases of mPC (2014-2018)</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985058083731049E-2"/>
          <c:y val="7.3117408906882592E-2"/>
          <c:w val="0.9116531935526534"/>
          <c:h val="0.78573409518500448"/>
        </c:manualLayout>
      </c:layout>
      <c:lineChart>
        <c:grouping val="standard"/>
        <c:varyColors val="0"/>
        <c:ser>
          <c:idx val="0"/>
          <c:order val="0"/>
          <c:spPr>
            <a:ln w="28575" cap="rnd">
              <a:solidFill>
                <a:schemeClr val="accent1"/>
              </a:solidFill>
              <a:round/>
            </a:ln>
            <a:effectLst/>
          </c:spPr>
          <c:marker>
            <c:symbol val="none"/>
          </c:marker>
          <c:cat>
            <c:numRef>
              <c:f>'T9'!$A$3:$A$22</c:f>
              <c:numCache>
                <c:formatCode>mmm\-yy</c:formatCode>
                <c:ptCount val="20"/>
                <c:pt idx="0">
                  <c:v>41640</c:v>
                </c:pt>
                <c:pt idx="1">
                  <c:v>41730</c:v>
                </c:pt>
                <c:pt idx="2">
                  <c:v>41821</c:v>
                </c:pt>
                <c:pt idx="3">
                  <c:v>41913</c:v>
                </c:pt>
                <c:pt idx="4">
                  <c:v>42005</c:v>
                </c:pt>
                <c:pt idx="5">
                  <c:v>42095</c:v>
                </c:pt>
                <c:pt idx="6">
                  <c:v>42186</c:v>
                </c:pt>
                <c:pt idx="7">
                  <c:v>42278</c:v>
                </c:pt>
                <c:pt idx="8">
                  <c:v>42370</c:v>
                </c:pt>
                <c:pt idx="9">
                  <c:v>42461</c:v>
                </c:pt>
                <c:pt idx="10">
                  <c:v>42552</c:v>
                </c:pt>
                <c:pt idx="11">
                  <c:v>42644</c:v>
                </c:pt>
                <c:pt idx="12">
                  <c:v>42736</c:v>
                </c:pt>
                <c:pt idx="13">
                  <c:v>42826</c:v>
                </c:pt>
                <c:pt idx="14">
                  <c:v>42917</c:v>
                </c:pt>
                <c:pt idx="15">
                  <c:v>43009</c:v>
                </c:pt>
                <c:pt idx="16">
                  <c:v>43101</c:v>
                </c:pt>
                <c:pt idx="17">
                  <c:v>43191</c:v>
                </c:pt>
                <c:pt idx="18">
                  <c:v>43282</c:v>
                </c:pt>
                <c:pt idx="19">
                  <c:v>43374</c:v>
                </c:pt>
              </c:numCache>
            </c:numRef>
          </c:cat>
          <c:val>
            <c:numRef>
              <c:f>'T9'!$C$3:$C$23</c:f>
              <c:numCache>
                <c:formatCode>General</c:formatCode>
                <c:ptCount val="21"/>
                <c:pt idx="0">
                  <c:v>193</c:v>
                </c:pt>
                <c:pt idx="1">
                  <c:v>221</c:v>
                </c:pt>
                <c:pt idx="2">
                  <c:v>215</c:v>
                </c:pt>
                <c:pt idx="3">
                  <c:v>190</c:v>
                </c:pt>
                <c:pt idx="4">
                  <c:v>221</c:v>
                </c:pt>
                <c:pt idx="5">
                  <c:v>245</c:v>
                </c:pt>
                <c:pt idx="6">
                  <c:v>225</c:v>
                </c:pt>
                <c:pt idx="7">
                  <c:v>241</c:v>
                </c:pt>
                <c:pt idx="8">
                  <c:v>273</c:v>
                </c:pt>
                <c:pt idx="9">
                  <c:v>264</c:v>
                </c:pt>
                <c:pt idx="10">
                  <c:v>195</c:v>
                </c:pt>
                <c:pt idx="11">
                  <c:v>244</c:v>
                </c:pt>
                <c:pt idx="12">
                  <c:v>259</c:v>
                </c:pt>
                <c:pt idx="13">
                  <c:v>276</c:v>
                </c:pt>
                <c:pt idx="14">
                  <c:v>238</c:v>
                </c:pt>
                <c:pt idx="15">
                  <c:v>245</c:v>
                </c:pt>
                <c:pt idx="16">
                  <c:v>293</c:v>
                </c:pt>
                <c:pt idx="17">
                  <c:v>295</c:v>
                </c:pt>
                <c:pt idx="18">
                  <c:v>334</c:v>
                </c:pt>
                <c:pt idx="19">
                  <c:v>310</c:v>
                </c:pt>
              </c:numCache>
            </c:numRef>
          </c:val>
          <c:smooth val="0"/>
          <c:extLst>
            <c:ext xmlns:c16="http://schemas.microsoft.com/office/drawing/2014/chart" uri="{C3380CC4-5D6E-409C-BE32-E72D297353CC}">
              <c16:uniqueId val="{00000000-0850-49DD-A22E-E19B0C880F60}"/>
            </c:ext>
          </c:extLst>
        </c:ser>
        <c:dLbls>
          <c:showLegendKey val="0"/>
          <c:showVal val="0"/>
          <c:showCatName val="0"/>
          <c:showSerName val="0"/>
          <c:showPercent val="0"/>
          <c:showBubbleSize val="0"/>
        </c:dLbls>
        <c:smooth val="0"/>
        <c:axId val="236000448"/>
        <c:axId val="291608368"/>
      </c:lineChart>
      <c:dateAx>
        <c:axId val="236000448"/>
        <c:scaling>
          <c:orientation val="minMax"/>
          <c:max val="4346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a:t>
                </a:r>
                <a:r>
                  <a:rPr lang="en-US" b="1" baseline="0"/>
                  <a:t> of incident PC diagnosis date</a:t>
                </a:r>
                <a:endParaRPr lang="en-US" b="1"/>
              </a:p>
            </c:rich>
          </c:tx>
          <c:layout>
            <c:manualLayout>
              <c:xMode val="edge"/>
              <c:yMode val="edge"/>
              <c:x val="0.39967385627541874"/>
              <c:y val="0.9405063526351241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mmm\-yy" sourceLinked="1"/>
        <c:majorTickMark val="in"/>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1608368"/>
        <c:crosses val="autoZero"/>
        <c:auto val="1"/>
        <c:lblOffset val="100"/>
        <c:baseTimeUnit val="months"/>
        <c:majorUnit val="3"/>
        <c:majorTimeUnit val="months"/>
        <c:minorUnit val="1"/>
        <c:minorTimeUnit val="months"/>
      </c:dateAx>
      <c:valAx>
        <c:axId val="29160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incident PC cases</a:t>
                </a:r>
              </a:p>
            </c:rich>
          </c:tx>
          <c:layout>
            <c:manualLayout>
              <c:xMode val="edge"/>
              <c:yMode val="edge"/>
              <c:x val="5.9819311225845209E-3"/>
              <c:y val="0.2387571133254361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000448"/>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Observed Quarterly Incident Cases of Prostate Cancer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985058083731049E-2"/>
          <c:y val="7.3117408906882592E-2"/>
          <c:w val="0.90097428060451845"/>
          <c:h val="0.81838524233053866"/>
        </c:manualLayout>
      </c:layout>
      <c:lineChart>
        <c:grouping val="standard"/>
        <c:varyColors val="0"/>
        <c:ser>
          <c:idx val="0"/>
          <c:order val="0"/>
          <c:spPr>
            <a:ln w="28575" cap="rnd">
              <a:solidFill>
                <a:schemeClr val="accent1"/>
              </a:solidFill>
              <a:round/>
            </a:ln>
            <a:effectLst/>
          </c:spPr>
          <c:marker>
            <c:symbol val="none"/>
          </c:marker>
          <c:cat>
            <c:numRef>
              <c:f>[2]IncNum!$A$3:$A$40</c:f>
              <c:numCache>
                <c:formatCode>General</c:formatCode>
                <c:ptCount val="38"/>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numCache>
            </c:numRef>
          </c:cat>
          <c:val>
            <c:numRef>
              <c:f>[2]IncNum!$C$3:$C$39</c:f>
              <c:numCache>
                <c:formatCode>General</c:formatCode>
                <c:ptCount val="37"/>
                <c:pt idx="0">
                  <c:v>2319</c:v>
                </c:pt>
                <c:pt idx="1">
                  <c:v>2290</c:v>
                </c:pt>
                <c:pt idx="2">
                  <c:v>2345</c:v>
                </c:pt>
                <c:pt idx="3">
                  <c:v>2483</c:v>
                </c:pt>
                <c:pt idx="4">
                  <c:v>2563</c:v>
                </c:pt>
                <c:pt idx="5">
                  <c:v>2594</c:v>
                </c:pt>
                <c:pt idx="6">
                  <c:v>2294</c:v>
                </c:pt>
                <c:pt idx="7">
                  <c:v>2383</c:v>
                </c:pt>
                <c:pt idx="8">
                  <c:v>2147</c:v>
                </c:pt>
                <c:pt idx="9">
                  <c:v>2242</c:v>
                </c:pt>
                <c:pt idx="10">
                  <c:v>1859</c:v>
                </c:pt>
                <c:pt idx="11">
                  <c:v>2127</c:v>
                </c:pt>
                <c:pt idx="12">
                  <c:v>2058</c:v>
                </c:pt>
                <c:pt idx="13">
                  <c:v>2019</c:v>
                </c:pt>
                <c:pt idx="14">
                  <c:v>1757</c:v>
                </c:pt>
                <c:pt idx="15">
                  <c:v>1782</c:v>
                </c:pt>
                <c:pt idx="16">
                  <c:v>1778</c:v>
                </c:pt>
                <c:pt idx="17">
                  <c:v>2027</c:v>
                </c:pt>
                <c:pt idx="18">
                  <c:v>1806</c:v>
                </c:pt>
                <c:pt idx="19">
                  <c:v>1904</c:v>
                </c:pt>
                <c:pt idx="20">
                  <c:v>1841</c:v>
                </c:pt>
                <c:pt idx="21">
                  <c:v>2030</c:v>
                </c:pt>
                <c:pt idx="22">
                  <c:v>1951</c:v>
                </c:pt>
                <c:pt idx="23">
                  <c:v>1971</c:v>
                </c:pt>
                <c:pt idx="24">
                  <c:v>2151</c:v>
                </c:pt>
                <c:pt idx="25">
                  <c:v>2255</c:v>
                </c:pt>
                <c:pt idx="26">
                  <c:v>1943</c:v>
                </c:pt>
                <c:pt idx="27">
                  <c:v>2009</c:v>
                </c:pt>
                <c:pt idx="28">
                  <c:v>2301</c:v>
                </c:pt>
                <c:pt idx="29">
                  <c:v>2420</c:v>
                </c:pt>
                <c:pt idx="30">
                  <c:v>2017</c:v>
                </c:pt>
                <c:pt idx="31">
                  <c:v>2358</c:v>
                </c:pt>
                <c:pt idx="32">
                  <c:v>2377</c:v>
                </c:pt>
                <c:pt idx="33">
                  <c:v>2548</c:v>
                </c:pt>
                <c:pt idx="34">
                  <c:v>2352</c:v>
                </c:pt>
                <c:pt idx="35">
                  <c:v>2293</c:v>
                </c:pt>
                <c:pt idx="36">
                  <c:v>2121</c:v>
                </c:pt>
              </c:numCache>
            </c:numRef>
          </c:val>
          <c:smooth val="0"/>
          <c:extLst>
            <c:ext xmlns:c16="http://schemas.microsoft.com/office/drawing/2014/chart" uri="{C3380CC4-5D6E-409C-BE32-E72D297353CC}">
              <c16:uniqueId val="{00000000-A807-4D32-97A9-75C08C4DDB64}"/>
            </c:ext>
          </c:extLst>
        </c:ser>
        <c:dLbls>
          <c:showLegendKey val="0"/>
          <c:showVal val="0"/>
          <c:showCatName val="0"/>
          <c:showSerName val="0"/>
          <c:showPercent val="0"/>
          <c:showBubbleSize val="0"/>
        </c:dLbls>
        <c:smooth val="0"/>
        <c:axId val="236000448"/>
        <c:axId val="291608368"/>
      </c:lineChart>
      <c:dateAx>
        <c:axId val="236000448"/>
        <c:scaling>
          <c:orientation val="minMax"/>
          <c:max val="115"/>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a:t>
                </a:r>
                <a:r>
                  <a:rPr lang="en-US" b="1" baseline="0"/>
                  <a:t> of incident PC diagnosis date</a:t>
                </a:r>
                <a:endParaRPr lang="en-US" b="1"/>
              </a:p>
            </c:rich>
          </c:tx>
          <c:layout>
            <c:manualLayout>
              <c:xMode val="edge"/>
              <c:yMode val="edge"/>
              <c:x val="0.40851368113203973"/>
              <c:y val="0.946406112191441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cross"/>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91608368"/>
        <c:crosses val="autoZero"/>
        <c:auto val="1"/>
        <c:lblOffset val="100"/>
        <c:baseTimeUnit val="months"/>
        <c:majorUnit val="6"/>
        <c:majorTimeUnit val="months"/>
        <c:minorUnit val="3"/>
        <c:minorTimeUnit val="months"/>
      </c:dateAx>
      <c:valAx>
        <c:axId val="29160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incident PC cases</a:t>
                </a:r>
              </a:p>
            </c:rich>
          </c:tx>
          <c:layout>
            <c:manualLayout>
              <c:xMode val="edge"/>
              <c:yMode val="edge"/>
              <c:x val="5.5557641618299656E-3"/>
              <c:y val="0.2986931896670810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000448"/>
        <c:crosses val="autoZero"/>
        <c:crossBetween val="between"/>
      </c:valAx>
      <c:spPr>
        <a:noFill/>
        <a:ln>
          <a:solidFill>
            <a:schemeClr val="bg1">
              <a:lumMod val="65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i="0" baseline="0">
                <a:effectLst/>
              </a:rPr>
              <a:t>Observed Quarterly Incident Cases of Prostate Cancer (2014-2018)</a:t>
            </a:r>
            <a:endParaRPr lang="en-US"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861083567196225"/>
          <c:y val="6.1834854325217715E-2"/>
          <c:w val="0.86728393062819331"/>
          <c:h val="0.76568752127741369"/>
        </c:manualLayout>
      </c:layout>
      <c:lineChart>
        <c:grouping val="standard"/>
        <c:varyColors val="0"/>
        <c:ser>
          <c:idx val="0"/>
          <c:order val="0"/>
          <c:tx>
            <c:v>Overall PC</c:v>
          </c:tx>
          <c:spPr>
            <a:ln w="28575" cap="rnd">
              <a:solidFill>
                <a:schemeClr val="accent1"/>
              </a:solidFill>
              <a:round/>
            </a:ln>
            <a:effectLst/>
          </c:spPr>
          <c:marker>
            <c:symbol val="none"/>
          </c:marker>
          <c:cat>
            <c:numRef>
              <c:f>[3]Sheet1!$A$3:$A$22</c:f>
              <c:numCache>
                <c:formatCode>General</c:formatCode>
                <c:ptCount val="20"/>
                <c:pt idx="0">
                  <c:v>41640</c:v>
                </c:pt>
                <c:pt idx="1">
                  <c:v>41730</c:v>
                </c:pt>
                <c:pt idx="2">
                  <c:v>41821</c:v>
                </c:pt>
                <c:pt idx="3">
                  <c:v>41913</c:v>
                </c:pt>
                <c:pt idx="4">
                  <c:v>42005</c:v>
                </c:pt>
                <c:pt idx="5">
                  <c:v>42095</c:v>
                </c:pt>
                <c:pt idx="6">
                  <c:v>42186</c:v>
                </c:pt>
                <c:pt idx="7">
                  <c:v>42278</c:v>
                </c:pt>
                <c:pt idx="8">
                  <c:v>42370</c:v>
                </c:pt>
                <c:pt idx="9">
                  <c:v>42461</c:v>
                </c:pt>
                <c:pt idx="10">
                  <c:v>42552</c:v>
                </c:pt>
                <c:pt idx="11">
                  <c:v>42644</c:v>
                </c:pt>
                <c:pt idx="12">
                  <c:v>42736</c:v>
                </c:pt>
                <c:pt idx="13">
                  <c:v>42826</c:v>
                </c:pt>
                <c:pt idx="14">
                  <c:v>42917</c:v>
                </c:pt>
                <c:pt idx="15">
                  <c:v>43009</c:v>
                </c:pt>
                <c:pt idx="16">
                  <c:v>43101</c:v>
                </c:pt>
                <c:pt idx="17">
                  <c:v>43191</c:v>
                </c:pt>
                <c:pt idx="18">
                  <c:v>43282</c:v>
                </c:pt>
                <c:pt idx="19">
                  <c:v>43374</c:v>
                </c:pt>
              </c:numCache>
            </c:numRef>
          </c:cat>
          <c:val>
            <c:numRef>
              <c:f>[4]t10!$C$3:$C$22</c:f>
              <c:numCache>
                <c:formatCode>General</c:formatCode>
                <c:ptCount val="20"/>
                <c:pt idx="0">
                  <c:v>1778</c:v>
                </c:pt>
                <c:pt idx="1">
                  <c:v>2027</c:v>
                </c:pt>
                <c:pt idx="2">
                  <c:v>1806</c:v>
                </c:pt>
                <c:pt idx="3">
                  <c:v>1904</c:v>
                </c:pt>
                <c:pt idx="4">
                  <c:v>1841</c:v>
                </c:pt>
                <c:pt idx="5">
                  <c:v>2030</c:v>
                </c:pt>
                <c:pt idx="6">
                  <c:v>1951</c:v>
                </c:pt>
                <c:pt idx="7">
                  <c:v>1972</c:v>
                </c:pt>
                <c:pt idx="8">
                  <c:v>2150</c:v>
                </c:pt>
                <c:pt idx="9">
                  <c:v>2255</c:v>
                </c:pt>
                <c:pt idx="10">
                  <c:v>1943</c:v>
                </c:pt>
                <c:pt idx="11">
                  <c:v>2009</c:v>
                </c:pt>
                <c:pt idx="12">
                  <c:v>2306</c:v>
                </c:pt>
                <c:pt idx="13">
                  <c:v>2419</c:v>
                </c:pt>
                <c:pt idx="14">
                  <c:v>2024</c:v>
                </c:pt>
                <c:pt idx="15">
                  <c:v>2354</c:v>
                </c:pt>
                <c:pt idx="16">
                  <c:v>2401</c:v>
                </c:pt>
                <c:pt idx="17">
                  <c:v>2573</c:v>
                </c:pt>
                <c:pt idx="18">
                  <c:v>2377</c:v>
                </c:pt>
                <c:pt idx="19">
                  <c:v>2324</c:v>
                </c:pt>
              </c:numCache>
            </c:numRef>
          </c:val>
          <c:smooth val="0"/>
          <c:extLst>
            <c:ext xmlns:c16="http://schemas.microsoft.com/office/drawing/2014/chart" uri="{C3380CC4-5D6E-409C-BE32-E72D297353CC}">
              <c16:uniqueId val="{00000000-7989-45B9-A9FE-7FA09184D399}"/>
            </c:ext>
          </c:extLst>
        </c:ser>
        <c:ser>
          <c:idx val="1"/>
          <c:order val="1"/>
          <c:tx>
            <c:v>nmPC</c:v>
          </c:tx>
          <c:spPr>
            <a:ln w="28575" cap="rnd">
              <a:solidFill>
                <a:schemeClr val="accent2"/>
              </a:solidFill>
              <a:round/>
            </a:ln>
            <a:effectLst/>
          </c:spPr>
          <c:marker>
            <c:symbol val="none"/>
          </c:marker>
          <c:cat>
            <c:numRef>
              <c:f>[3]Sheet1!$A$3:$A$22</c:f>
              <c:numCache>
                <c:formatCode>General</c:formatCode>
                <c:ptCount val="20"/>
                <c:pt idx="0">
                  <c:v>41640</c:v>
                </c:pt>
                <c:pt idx="1">
                  <c:v>41730</c:v>
                </c:pt>
                <c:pt idx="2">
                  <c:v>41821</c:v>
                </c:pt>
                <c:pt idx="3">
                  <c:v>41913</c:v>
                </c:pt>
                <c:pt idx="4">
                  <c:v>42005</c:v>
                </c:pt>
                <c:pt idx="5">
                  <c:v>42095</c:v>
                </c:pt>
                <c:pt idx="6">
                  <c:v>42186</c:v>
                </c:pt>
                <c:pt idx="7">
                  <c:v>42278</c:v>
                </c:pt>
                <c:pt idx="8">
                  <c:v>42370</c:v>
                </c:pt>
                <c:pt idx="9">
                  <c:v>42461</c:v>
                </c:pt>
                <c:pt idx="10">
                  <c:v>42552</c:v>
                </c:pt>
                <c:pt idx="11">
                  <c:v>42644</c:v>
                </c:pt>
                <c:pt idx="12">
                  <c:v>42736</c:v>
                </c:pt>
                <c:pt idx="13">
                  <c:v>42826</c:v>
                </c:pt>
                <c:pt idx="14">
                  <c:v>42917</c:v>
                </c:pt>
                <c:pt idx="15">
                  <c:v>43009</c:v>
                </c:pt>
                <c:pt idx="16">
                  <c:v>43101</c:v>
                </c:pt>
                <c:pt idx="17">
                  <c:v>43191</c:v>
                </c:pt>
                <c:pt idx="18">
                  <c:v>43282</c:v>
                </c:pt>
                <c:pt idx="19">
                  <c:v>43374</c:v>
                </c:pt>
              </c:numCache>
            </c:numRef>
          </c:cat>
          <c:val>
            <c:numRef>
              <c:f>[4]t10!$D$3:$D$22</c:f>
              <c:numCache>
                <c:formatCode>General</c:formatCode>
                <c:ptCount val="20"/>
                <c:pt idx="0">
                  <c:v>1451</c:v>
                </c:pt>
                <c:pt idx="1">
                  <c:v>1669</c:v>
                </c:pt>
                <c:pt idx="2">
                  <c:v>1429</c:v>
                </c:pt>
                <c:pt idx="3">
                  <c:v>1557</c:v>
                </c:pt>
                <c:pt idx="4">
                  <c:v>1533</c:v>
                </c:pt>
                <c:pt idx="5">
                  <c:v>1608</c:v>
                </c:pt>
                <c:pt idx="6">
                  <c:v>1552</c:v>
                </c:pt>
                <c:pt idx="7">
                  <c:v>1553</c:v>
                </c:pt>
                <c:pt idx="8">
                  <c:v>1703</c:v>
                </c:pt>
                <c:pt idx="9">
                  <c:v>1855</c:v>
                </c:pt>
                <c:pt idx="10">
                  <c:v>1577</c:v>
                </c:pt>
                <c:pt idx="11">
                  <c:v>1588</c:v>
                </c:pt>
                <c:pt idx="12">
                  <c:v>1895</c:v>
                </c:pt>
                <c:pt idx="13">
                  <c:v>1974</c:v>
                </c:pt>
                <c:pt idx="14">
                  <c:v>1582</c:v>
                </c:pt>
                <c:pt idx="15">
                  <c:v>1899</c:v>
                </c:pt>
                <c:pt idx="16">
                  <c:v>1765</c:v>
                </c:pt>
                <c:pt idx="17">
                  <c:v>1865</c:v>
                </c:pt>
                <c:pt idx="18">
                  <c:v>1727</c:v>
                </c:pt>
                <c:pt idx="19">
                  <c:v>1668</c:v>
                </c:pt>
              </c:numCache>
            </c:numRef>
          </c:val>
          <c:smooth val="0"/>
          <c:extLst>
            <c:ext xmlns:c16="http://schemas.microsoft.com/office/drawing/2014/chart" uri="{C3380CC4-5D6E-409C-BE32-E72D297353CC}">
              <c16:uniqueId val="{00000001-7989-45B9-A9FE-7FA09184D399}"/>
            </c:ext>
          </c:extLst>
        </c:ser>
        <c:ser>
          <c:idx val="2"/>
          <c:order val="2"/>
          <c:tx>
            <c:v>mPC</c:v>
          </c:tx>
          <c:spPr>
            <a:ln w="28575" cap="rnd">
              <a:solidFill>
                <a:srgbClr val="FF3399"/>
              </a:solidFill>
              <a:round/>
            </a:ln>
            <a:effectLst/>
          </c:spPr>
          <c:marker>
            <c:symbol val="none"/>
          </c:marker>
          <c:cat>
            <c:numRef>
              <c:f>[3]Sheet1!$A$3:$A$22</c:f>
              <c:numCache>
                <c:formatCode>General</c:formatCode>
                <c:ptCount val="20"/>
                <c:pt idx="0">
                  <c:v>41640</c:v>
                </c:pt>
                <c:pt idx="1">
                  <c:v>41730</c:v>
                </c:pt>
                <c:pt idx="2">
                  <c:v>41821</c:v>
                </c:pt>
                <c:pt idx="3">
                  <c:v>41913</c:v>
                </c:pt>
                <c:pt idx="4">
                  <c:v>42005</c:v>
                </c:pt>
                <c:pt idx="5">
                  <c:v>42095</c:v>
                </c:pt>
                <c:pt idx="6">
                  <c:v>42186</c:v>
                </c:pt>
                <c:pt idx="7">
                  <c:v>42278</c:v>
                </c:pt>
                <c:pt idx="8">
                  <c:v>42370</c:v>
                </c:pt>
                <c:pt idx="9">
                  <c:v>42461</c:v>
                </c:pt>
                <c:pt idx="10">
                  <c:v>42552</c:v>
                </c:pt>
                <c:pt idx="11">
                  <c:v>42644</c:v>
                </c:pt>
                <c:pt idx="12">
                  <c:v>42736</c:v>
                </c:pt>
                <c:pt idx="13">
                  <c:v>42826</c:v>
                </c:pt>
                <c:pt idx="14">
                  <c:v>42917</c:v>
                </c:pt>
                <c:pt idx="15">
                  <c:v>43009</c:v>
                </c:pt>
                <c:pt idx="16">
                  <c:v>43101</c:v>
                </c:pt>
                <c:pt idx="17">
                  <c:v>43191</c:v>
                </c:pt>
                <c:pt idx="18">
                  <c:v>43282</c:v>
                </c:pt>
                <c:pt idx="19">
                  <c:v>43374</c:v>
                </c:pt>
              </c:numCache>
            </c:numRef>
          </c:cat>
          <c:val>
            <c:numRef>
              <c:f>[4]t10!$E$3:$E$22</c:f>
              <c:numCache>
                <c:formatCode>General</c:formatCode>
                <c:ptCount val="20"/>
                <c:pt idx="0">
                  <c:v>193</c:v>
                </c:pt>
                <c:pt idx="1">
                  <c:v>221</c:v>
                </c:pt>
                <c:pt idx="2">
                  <c:v>215</c:v>
                </c:pt>
                <c:pt idx="3">
                  <c:v>190</c:v>
                </c:pt>
                <c:pt idx="4">
                  <c:v>221</c:v>
                </c:pt>
                <c:pt idx="5">
                  <c:v>245</c:v>
                </c:pt>
                <c:pt idx="6">
                  <c:v>225</c:v>
                </c:pt>
                <c:pt idx="7">
                  <c:v>241</c:v>
                </c:pt>
                <c:pt idx="8">
                  <c:v>273</c:v>
                </c:pt>
                <c:pt idx="9">
                  <c:v>264</c:v>
                </c:pt>
                <c:pt idx="10">
                  <c:v>195</c:v>
                </c:pt>
                <c:pt idx="11">
                  <c:v>244</c:v>
                </c:pt>
                <c:pt idx="12">
                  <c:v>259</c:v>
                </c:pt>
                <c:pt idx="13">
                  <c:v>276</c:v>
                </c:pt>
                <c:pt idx="14">
                  <c:v>238</c:v>
                </c:pt>
                <c:pt idx="15">
                  <c:v>245</c:v>
                </c:pt>
                <c:pt idx="16">
                  <c:v>293</c:v>
                </c:pt>
                <c:pt idx="17">
                  <c:v>295</c:v>
                </c:pt>
                <c:pt idx="18">
                  <c:v>334</c:v>
                </c:pt>
                <c:pt idx="19">
                  <c:v>310</c:v>
                </c:pt>
              </c:numCache>
            </c:numRef>
          </c:val>
          <c:smooth val="0"/>
          <c:extLst>
            <c:ext xmlns:c16="http://schemas.microsoft.com/office/drawing/2014/chart" uri="{C3380CC4-5D6E-409C-BE32-E72D297353CC}">
              <c16:uniqueId val="{00000002-7989-45B9-A9FE-7FA09184D399}"/>
            </c:ext>
          </c:extLst>
        </c:ser>
        <c:dLbls>
          <c:showLegendKey val="0"/>
          <c:showVal val="0"/>
          <c:showCatName val="0"/>
          <c:showSerName val="0"/>
          <c:showPercent val="0"/>
          <c:showBubbleSize val="0"/>
        </c:dLbls>
        <c:smooth val="0"/>
        <c:axId val="685130047"/>
        <c:axId val="672721423"/>
      </c:lineChart>
      <c:dateAx>
        <c:axId val="685130047"/>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PC diagnosis</a:t>
                </a:r>
                <a:r>
                  <a:rPr lang="en-US" sz="1200" b="1" baseline="0"/>
                  <a:t> date</a:t>
                </a:r>
                <a:endParaRPr lang="en-US" sz="1200" b="1"/>
              </a:p>
            </c:rich>
          </c:tx>
          <c:layout>
            <c:manualLayout>
              <c:xMode val="edge"/>
              <c:yMode val="edge"/>
              <c:x val="0.39943020739346469"/>
              <c:y val="0.93548512502882741"/>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72721423"/>
        <c:crosses val="autoZero"/>
        <c:auto val="0"/>
        <c:lblOffset val="100"/>
        <c:baseTimeUnit val="months"/>
        <c:majorUnit val="3"/>
      </c:dateAx>
      <c:valAx>
        <c:axId val="672721423"/>
        <c:scaling>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Number of incident cases</a:t>
                </a:r>
              </a:p>
            </c:rich>
          </c:tx>
          <c:layout>
            <c:manualLayout>
              <c:xMode val="edge"/>
              <c:yMode val="edge"/>
              <c:x val="9.0211998195760031E-3"/>
              <c:y val="0.30553668212857038"/>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130047"/>
        <c:crossesAt val="41640"/>
        <c:crossBetween val="between"/>
      </c:valAx>
      <c:spPr>
        <a:noFill/>
        <a:ln>
          <a:solidFill>
            <a:schemeClr val="bg1">
              <a:lumMod val="75000"/>
            </a:schemeClr>
          </a:solidFill>
        </a:ln>
        <a:effectLst/>
      </c:spPr>
    </c:plotArea>
    <c:legend>
      <c:legendPos val="b"/>
      <c:layout>
        <c:manualLayout>
          <c:xMode val="edge"/>
          <c:yMode val="edge"/>
          <c:x val="0.77425836801935033"/>
          <c:y val="0.46366729263444578"/>
          <c:w val="0.16733107247880574"/>
          <c:h val="0.1449512953140271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2.xml"/><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chart" Target="../charts/chart3.xml"/><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6.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chart" Target="../charts/chart4.xml"/><Relationship Id="rId4" Type="http://schemas.openxmlformats.org/officeDocument/2006/relationships/image" Target="../media/image2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20</xdr:row>
      <xdr:rowOff>31751</xdr:rowOff>
    </xdr:from>
    <xdr:to>
      <xdr:col>8</xdr:col>
      <xdr:colOff>305598</xdr:colOff>
      <xdr:row>25</xdr:row>
      <xdr:rowOff>69851</xdr:rowOff>
    </xdr:to>
    <xdr:pic>
      <xdr:nvPicPr>
        <xdr:cNvPr id="3" name="Picture 2">
          <a:extLst>
            <a:ext uri="{FF2B5EF4-FFF2-40B4-BE49-F238E27FC236}">
              <a16:creationId xmlns:a16="http://schemas.microsoft.com/office/drawing/2014/main" id="{C69DE895-5DE6-437C-9B24-BAEAAEFB8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0" y="4175126"/>
          <a:ext cx="2134398"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1933575</xdr:colOff>
      <xdr:row>0</xdr:row>
      <xdr:rowOff>104775</xdr:rowOff>
    </xdr:from>
    <xdr:to>
      <xdr:col>8</xdr:col>
      <xdr:colOff>409575</xdr:colOff>
      <xdr:row>16</xdr:row>
      <xdr:rowOff>172403</xdr:rowOff>
    </xdr:to>
    <xdr:pic>
      <xdr:nvPicPr>
        <xdr:cNvPr id="2" name="Picture 1">
          <a:extLst>
            <a:ext uri="{FF2B5EF4-FFF2-40B4-BE49-F238E27FC236}">
              <a16:creationId xmlns:a16="http://schemas.microsoft.com/office/drawing/2014/main" id="{9560ED98-FEFE-4B7B-964A-8B1F5E85D5FB}"/>
            </a:ext>
          </a:extLst>
        </xdr:cNvPr>
        <xdr:cNvPicPr>
          <a:picLocks noChangeAspect="1"/>
        </xdr:cNvPicPr>
      </xdr:nvPicPr>
      <xdr:blipFill>
        <a:blip xmlns:r="http://schemas.openxmlformats.org/officeDocument/2006/relationships" r:embed="rId1"/>
        <a:stretch>
          <a:fillRect/>
        </a:stretch>
      </xdr:blipFill>
      <xdr:spPr>
        <a:xfrm>
          <a:off x="8696325" y="104775"/>
          <a:ext cx="4791075" cy="3353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114299</xdr:colOff>
      <xdr:row>1</xdr:row>
      <xdr:rowOff>47625</xdr:rowOff>
    </xdr:from>
    <xdr:to>
      <xdr:col>18</xdr:col>
      <xdr:colOff>200025</xdr:colOff>
      <xdr:row>23</xdr:row>
      <xdr:rowOff>161925</xdr:rowOff>
    </xdr:to>
    <xdr:graphicFrame macro="">
      <xdr:nvGraphicFramePr>
        <xdr:cNvPr id="7" name="Chart 6">
          <a:extLst>
            <a:ext uri="{FF2B5EF4-FFF2-40B4-BE49-F238E27FC236}">
              <a16:creationId xmlns:a16="http://schemas.microsoft.com/office/drawing/2014/main" id="{6C1F7D9E-AEDD-44AC-9033-1A87EC984C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27</xdr:row>
      <xdr:rowOff>0</xdr:rowOff>
    </xdr:from>
    <xdr:to>
      <xdr:col>9</xdr:col>
      <xdr:colOff>381000</xdr:colOff>
      <xdr:row>51</xdr:row>
      <xdr:rowOff>0</xdr:rowOff>
    </xdr:to>
    <xdr:pic>
      <xdr:nvPicPr>
        <xdr:cNvPr id="8" name="Picture 7" descr="Trend and Correlation Analysis for COUNT">
          <a:extLst>
            <a:ext uri="{FF2B5EF4-FFF2-40B4-BE49-F238E27FC236}">
              <a16:creationId xmlns:a16="http://schemas.microsoft.com/office/drawing/2014/main" id="{CBCCD318-D7B0-4606-A3D9-7E8EFFC0054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43500"/>
          <a:ext cx="6096000" cy="4572000"/>
        </a:xfrm>
        <a:prstGeom prst="rect">
          <a:avLst/>
        </a:prstGeom>
        <a:noFill/>
        <a:ln>
          <a:noFill/>
        </a:ln>
      </xdr:spPr>
    </xdr:pic>
    <xdr:clientData/>
  </xdr:twoCellAnchor>
  <xdr:twoCellAnchor editAs="oneCell">
    <xdr:from>
      <xdr:col>0</xdr:col>
      <xdr:colOff>19050</xdr:colOff>
      <xdr:row>51</xdr:row>
      <xdr:rowOff>104775</xdr:rowOff>
    </xdr:from>
    <xdr:to>
      <xdr:col>9</xdr:col>
      <xdr:colOff>400050</xdr:colOff>
      <xdr:row>75</xdr:row>
      <xdr:rowOff>104775</xdr:rowOff>
    </xdr:to>
    <xdr:pic>
      <xdr:nvPicPr>
        <xdr:cNvPr id="9" name="Picture 8" descr="Trend and Correlation Analysis for log_count(1 4)">
          <a:extLst>
            <a:ext uri="{FF2B5EF4-FFF2-40B4-BE49-F238E27FC236}">
              <a16:creationId xmlns:a16="http://schemas.microsoft.com/office/drawing/2014/main" id="{E0975637-647B-4B35-BD96-04071155F17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9820275"/>
          <a:ext cx="6096000" cy="4572000"/>
        </a:xfrm>
        <a:prstGeom prst="rect">
          <a:avLst/>
        </a:prstGeom>
        <a:noFill/>
        <a:ln>
          <a:noFill/>
        </a:ln>
      </xdr:spPr>
    </xdr:pic>
    <xdr:clientData/>
  </xdr:twoCellAnchor>
  <xdr:twoCellAnchor editAs="oneCell">
    <xdr:from>
      <xdr:col>9</xdr:col>
      <xdr:colOff>581025</xdr:colOff>
      <xdr:row>27</xdr:row>
      <xdr:rowOff>28575</xdr:rowOff>
    </xdr:from>
    <xdr:to>
      <xdr:col>19</xdr:col>
      <xdr:colOff>180263</xdr:colOff>
      <xdr:row>59</xdr:row>
      <xdr:rowOff>113527</xdr:rowOff>
    </xdr:to>
    <xdr:pic>
      <xdr:nvPicPr>
        <xdr:cNvPr id="5" name="Picture 4">
          <a:extLst>
            <a:ext uri="{FF2B5EF4-FFF2-40B4-BE49-F238E27FC236}">
              <a16:creationId xmlns:a16="http://schemas.microsoft.com/office/drawing/2014/main" id="{083BB3B5-7B4B-4E19-BE55-17E0A04BCB26}"/>
            </a:ext>
          </a:extLst>
        </xdr:cNvPr>
        <xdr:cNvPicPr>
          <a:picLocks noChangeAspect="1"/>
        </xdr:cNvPicPr>
      </xdr:nvPicPr>
      <xdr:blipFill>
        <a:blip xmlns:r="http://schemas.openxmlformats.org/officeDocument/2006/relationships" r:embed="rId4"/>
        <a:stretch>
          <a:fillRect/>
        </a:stretch>
      </xdr:blipFill>
      <xdr:spPr>
        <a:xfrm>
          <a:off x="6296025" y="5172075"/>
          <a:ext cx="5695238" cy="6180952"/>
        </a:xfrm>
        <a:prstGeom prst="rect">
          <a:avLst/>
        </a:prstGeom>
      </xdr:spPr>
    </xdr:pic>
    <xdr:clientData/>
  </xdr:twoCellAnchor>
  <xdr:twoCellAnchor editAs="oneCell">
    <xdr:from>
      <xdr:col>10</xdr:col>
      <xdr:colOff>0</xdr:colOff>
      <xdr:row>60</xdr:row>
      <xdr:rowOff>0</xdr:rowOff>
    </xdr:from>
    <xdr:to>
      <xdr:col>20</xdr:col>
      <xdr:colOff>0</xdr:colOff>
      <xdr:row>78</xdr:row>
      <xdr:rowOff>0</xdr:rowOff>
    </xdr:to>
    <xdr:pic>
      <xdr:nvPicPr>
        <xdr:cNvPr id="10" name="Picture 9" descr="Residual Normality Diagnostics for log_count(1 4)">
          <a:extLst>
            <a:ext uri="{FF2B5EF4-FFF2-40B4-BE49-F238E27FC236}">
              <a16:creationId xmlns:a16="http://schemas.microsoft.com/office/drawing/2014/main" id="{1F6D8D82-6D85-4EC4-8E8C-947CAA18BF1E}"/>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24600" y="11430000"/>
          <a:ext cx="6096000" cy="3429000"/>
        </a:xfrm>
        <a:prstGeom prst="rect">
          <a:avLst/>
        </a:prstGeom>
        <a:noFill/>
        <a:ln>
          <a:noFill/>
        </a:ln>
      </xdr:spPr>
    </xdr:pic>
    <xdr:clientData/>
  </xdr:twoCellAnchor>
  <xdr:twoCellAnchor editAs="oneCell">
    <xdr:from>
      <xdr:col>0</xdr:col>
      <xdr:colOff>28575</xdr:colOff>
      <xdr:row>76</xdr:row>
      <xdr:rowOff>9525</xdr:rowOff>
    </xdr:from>
    <xdr:to>
      <xdr:col>9</xdr:col>
      <xdr:colOff>409575</xdr:colOff>
      <xdr:row>100</xdr:row>
      <xdr:rowOff>9525</xdr:rowOff>
    </xdr:to>
    <xdr:pic>
      <xdr:nvPicPr>
        <xdr:cNvPr id="11" name="Picture 10" descr="The SGPlot Procedure">
          <a:extLst>
            <a:ext uri="{FF2B5EF4-FFF2-40B4-BE49-F238E27FC236}">
              <a16:creationId xmlns:a16="http://schemas.microsoft.com/office/drawing/2014/main" id="{95D6ABE2-E830-4100-98A3-7554A20487A8}"/>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575" y="14487525"/>
          <a:ext cx="6096000" cy="4572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114299</xdr:colOff>
      <xdr:row>1</xdr:row>
      <xdr:rowOff>47625</xdr:rowOff>
    </xdr:from>
    <xdr:to>
      <xdr:col>18</xdr:col>
      <xdr:colOff>200025</xdr:colOff>
      <xdr:row>23</xdr:row>
      <xdr:rowOff>161925</xdr:rowOff>
    </xdr:to>
    <xdr:graphicFrame macro="">
      <xdr:nvGraphicFramePr>
        <xdr:cNvPr id="2" name="Chart 1">
          <a:extLst>
            <a:ext uri="{FF2B5EF4-FFF2-40B4-BE49-F238E27FC236}">
              <a16:creationId xmlns:a16="http://schemas.microsoft.com/office/drawing/2014/main" id="{4AD22D2E-2456-4284-B086-D47EF91EC4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27</xdr:row>
      <xdr:rowOff>0</xdr:rowOff>
    </xdr:from>
    <xdr:to>
      <xdr:col>9</xdr:col>
      <xdr:colOff>381000</xdr:colOff>
      <xdr:row>51</xdr:row>
      <xdr:rowOff>0</xdr:rowOff>
    </xdr:to>
    <xdr:pic>
      <xdr:nvPicPr>
        <xdr:cNvPr id="8" name="Picture 7" descr="Trend and Correlation Analysis for COUNT">
          <a:extLst>
            <a:ext uri="{FF2B5EF4-FFF2-40B4-BE49-F238E27FC236}">
              <a16:creationId xmlns:a16="http://schemas.microsoft.com/office/drawing/2014/main" id="{BFFA0125-BEF9-43A6-BCC6-F3D17D63E52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43500"/>
          <a:ext cx="6096000" cy="4572000"/>
        </a:xfrm>
        <a:prstGeom prst="rect">
          <a:avLst/>
        </a:prstGeom>
        <a:noFill/>
        <a:ln>
          <a:noFill/>
        </a:ln>
      </xdr:spPr>
    </xdr:pic>
    <xdr:clientData/>
  </xdr:twoCellAnchor>
  <xdr:twoCellAnchor editAs="oneCell">
    <xdr:from>
      <xdr:col>0</xdr:col>
      <xdr:colOff>0</xdr:colOff>
      <xdr:row>52</xdr:row>
      <xdr:rowOff>0</xdr:rowOff>
    </xdr:from>
    <xdr:to>
      <xdr:col>9</xdr:col>
      <xdr:colOff>381000</xdr:colOff>
      <xdr:row>76</xdr:row>
      <xdr:rowOff>0</xdr:rowOff>
    </xdr:to>
    <xdr:pic>
      <xdr:nvPicPr>
        <xdr:cNvPr id="9" name="Picture 8" descr="Trend and Correlation Analysis for log_count(1 4)">
          <a:extLst>
            <a:ext uri="{FF2B5EF4-FFF2-40B4-BE49-F238E27FC236}">
              <a16:creationId xmlns:a16="http://schemas.microsoft.com/office/drawing/2014/main" id="{BC642B03-0879-4002-99E0-BC62B0217C8D}"/>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906000"/>
          <a:ext cx="6096000" cy="4572000"/>
        </a:xfrm>
        <a:prstGeom prst="rect">
          <a:avLst/>
        </a:prstGeom>
        <a:noFill/>
        <a:ln>
          <a:noFill/>
        </a:ln>
      </xdr:spPr>
    </xdr:pic>
    <xdr:clientData/>
  </xdr:twoCellAnchor>
  <xdr:twoCellAnchor editAs="oneCell">
    <xdr:from>
      <xdr:col>10</xdr:col>
      <xdr:colOff>114300</xdr:colOff>
      <xdr:row>27</xdr:row>
      <xdr:rowOff>9525</xdr:rowOff>
    </xdr:from>
    <xdr:to>
      <xdr:col>19</xdr:col>
      <xdr:colOff>275519</xdr:colOff>
      <xdr:row>59</xdr:row>
      <xdr:rowOff>8763</xdr:rowOff>
    </xdr:to>
    <xdr:pic>
      <xdr:nvPicPr>
        <xdr:cNvPr id="10" name="Picture 9">
          <a:extLst>
            <a:ext uri="{FF2B5EF4-FFF2-40B4-BE49-F238E27FC236}">
              <a16:creationId xmlns:a16="http://schemas.microsoft.com/office/drawing/2014/main" id="{D63539CF-89F1-4159-87F9-6732D1167B92}"/>
            </a:ext>
          </a:extLst>
        </xdr:cNvPr>
        <xdr:cNvPicPr>
          <a:picLocks noChangeAspect="1"/>
        </xdr:cNvPicPr>
      </xdr:nvPicPr>
      <xdr:blipFill>
        <a:blip xmlns:r="http://schemas.openxmlformats.org/officeDocument/2006/relationships" r:embed="rId4"/>
        <a:stretch>
          <a:fillRect/>
        </a:stretch>
      </xdr:blipFill>
      <xdr:spPr>
        <a:xfrm>
          <a:off x="6438900" y="5153025"/>
          <a:ext cx="5647619" cy="6095238"/>
        </a:xfrm>
        <a:prstGeom prst="rect">
          <a:avLst/>
        </a:prstGeom>
      </xdr:spPr>
    </xdr:pic>
    <xdr:clientData/>
  </xdr:twoCellAnchor>
  <xdr:twoCellAnchor editAs="oneCell">
    <xdr:from>
      <xdr:col>10</xdr:col>
      <xdr:colOff>133350</xdr:colOff>
      <xdr:row>59</xdr:row>
      <xdr:rowOff>71993</xdr:rowOff>
    </xdr:from>
    <xdr:to>
      <xdr:col>20</xdr:col>
      <xdr:colOff>217983</xdr:colOff>
      <xdr:row>77</xdr:row>
      <xdr:rowOff>161304</xdr:rowOff>
    </xdr:to>
    <xdr:pic>
      <xdr:nvPicPr>
        <xdr:cNvPr id="11" name="Picture 10">
          <a:extLst>
            <a:ext uri="{FF2B5EF4-FFF2-40B4-BE49-F238E27FC236}">
              <a16:creationId xmlns:a16="http://schemas.microsoft.com/office/drawing/2014/main" id="{BA825F38-11DC-4ECA-A011-D809C8BED07F}"/>
            </a:ext>
          </a:extLst>
        </xdr:cNvPr>
        <xdr:cNvPicPr>
          <a:picLocks noChangeAspect="1"/>
        </xdr:cNvPicPr>
      </xdr:nvPicPr>
      <xdr:blipFill>
        <a:blip xmlns:r="http://schemas.openxmlformats.org/officeDocument/2006/relationships" r:embed="rId5"/>
        <a:stretch>
          <a:fillRect/>
        </a:stretch>
      </xdr:blipFill>
      <xdr:spPr>
        <a:xfrm>
          <a:off x="6457950" y="11311493"/>
          <a:ext cx="6180633" cy="3518311"/>
        </a:xfrm>
        <a:prstGeom prst="rect">
          <a:avLst/>
        </a:prstGeom>
      </xdr:spPr>
    </xdr:pic>
    <xdr:clientData/>
  </xdr:twoCellAnchor>
  <xdr:twoCellAnchor editAs="oneCell">
    <xdr:from>
      <xdr:col>0</xdr:col>
      <xdr:colOff>0</xdr:colOff>
      <xdr:row>77</xdr:row>
      <xdr:rowOff>114300</xdr:rowOff>
    </xdr:from>
    <xdr:to>
      <xdr:col>11</xdr:col>
      <xdr:colOff>324016</xdr:colOff>
      <xdr:row>106</xdr:row>
      <xdr:rowOff>75382</xdr:rowOff>
    </xdr:to>
    <xdr:pic>
      <xdr:nvPicPr>
        <xdr:cNvPr id="12" name="Picture 11">
          <a:extLst>
            <a:ext uri="{FF2B5EF4-FFF2-40B4-BE49-F238E27FC236}">
              <a16:creationId xmlns:a16="http://schemas.microsoft.com/office/drawing/2014/main" id="{E01BE1C9-B2A8-48A0-93BE-DA58A7856686}"/>
            </a:ext>
          </a:extLst>
        </xdr:cNvPr>
        <xdr:cNvPicPr>
          <a:picLocks noChangeAspect="1"/>
        </xdr:cNvPicPr>
      </xdr:nvPicPr>
      <xdr:blipFill>
        <a:blip xmlns:r="http://schemas.openxmlformats.org/officeDocument/2006/relationships" r:embed="rId6"/>
        <a:stretch>
          <a:fillRect/>
        </a:stretch>
      </xdr:blipFill>
      <xdr:spPr>
        <a:xfrm>
          <a:off x="0" y="14782800"/>
          <a:ext cx="7258216" cy="54855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114299</xdr:colOff>
      <xdr:row>1</xdr:row>
      <xdr:rowOff>47625</xdr:rowOff>
    </xdr:from>
    <xdr:to>
      <xdr:col>18</xdr:col>
      <xdr:colOff>200025</xdr:colOff>
      <xdr:row>23</xdr:row>
      <xdr:rowOff>161925</xdr:rowOff>
    </xdr:to>
    <xdr:graphicFrame macro="">
      <xdr:nvGraphicFramePr>
        <xdr:cNvPr id="2" name="Chart 1">
          <a:extLst>
            <a:ext uri="{FF2B5EF4-FFF2-40B4-BE49-F238E27FC236}">
              <a16:creationId xmlns:a16="http://schemas.microsoft.com/office/drawing/2014/main" id="{2E54CE06-64F1-4764-82D5-80A7238B4E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27</xdr:row>
      <xdr:rowOff>0</xdr:rowOff>
    </xdr:from>
    <xdr:to>
      <xdr:col>9</xdr:col>
      <xdr:colOff>381000</xdr:colOff>
      <xdr:row>51</xdr:row>
      <xdr:rowOff>0</xdr:rowOff>
    </xdr:to>
    <xdr:pic>
      <xdr:nvPicPr>
        <xdr:cNvPr id="8" name="Picture 7" descr="Trend and Correlation Analysis for COUNT">
          <a:extLst>
            <a:ext uri="{FF2B5EF4-FFF2-40B4-BE49-F238E27FC236}">
              <a16:creationId xmlns:a16="http://schemas.microsoft.com/office/drawing/2014/main" id="{90D64F9A-F955-41AD-909A-3F19EE29E28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143500"/>
          <a:ext cx="6096000" cy="4572000"/>
        </a:xfrm>
        <a:prstGeom prst="rect">
          <a:avLst/>
        </a:prstGeom>
        <a:noFill/>
        <a:ln>
          <a:noFill/>
        </a:ln>
      </xdr:spPr>
    </xdr:pic>
    <xdr:clientData/>
  </xdr:twoCellAnchor>
  <xdr:twoCellAnchor editAs="oneCell">
    <xdr:from>
      <xdr:col>0</xdr:col>
      <xdr:colOff>0</xdr:colOff>
      <xdr:row>52</xdr:row>
      <xdr:rowOff>0</xdr:rowOff>
    </xdr:from>
    <xdr:to>
      <xdr:col>9</xdr:col>
      <xdr:colOff>381000</xdr:colOff>
      <xdr:row>76</xdr:row>
      <xdr:rowOff>0</xdr:rowOff>
    </xdr:to>
    <xdr:pic>
      <xdr:nvPicPr>
        <xdr:cNvPr id="9" name="Picture 8" descr="Trend and Correlation Analysis for log_count(1 4)">
          <a:extLst>
            <a:ext uri="{FF2B5EF4-FFF2-40B4-BE49-F238E27FC236}">
              <a16:creationId xmlns:a16="http://schemas.microsoft.com/office/drawing/2014/main" id="{CBAFA4D1-265A-4686-A704-79B5E276B4E7}"/>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9906000"/>
          <a:ext cx="6096000" cy="4572000"/>
        </a:xfrm>
        <a:prstGeom prst="rect">
          <a:avLst/>
        </a:prstGeom>
        <a:noFill/>
        <a:ln>
          <a:noFill/>
        </a:ln>
      </xdr:spPr>
    </xdr:pic>
    <xdr:clientData/>
  </xdr:twoCellAnchor>
  <xdr:twoCellAnchor editAs="oneCell">
    <xdr:from>
      <xdr:col>10</xdr:col>
      <xdr:colOff>0</xdr:colOff>
      <xdr:row>27</xdr:row>
      <xdr:rowOff>28575</xdr:rowOff>
    </xdr:from>
    <xdr:to>
      <xdr:col>19</xdr:col>
      <xdr:colOff>437409</xdr:colOff>
      <xdr:row>58</xdr:row>
      <xdr:rowOff>151646</xdr:rowOff>
    </xdr:to>
    <xdr:pic>
      <xdr:nvPicPr>
        <xdr:cNvPr id="10" name="Picture 9">
          <a:extLst>
            <a:ext uri="{FF2B5EF4-FFF2-40B4-BE49-F238E27FC236}">
              <a16:creationId xmlns:a16="http://schemas.microsoft.com/office/drawing/2014/main" id="{236CB848-BEDE-4779-B6A7-706B9299F206}"/>
            </a:ext>
          </a:extLst>
        </xdr:cNvPr>
        <xdr:cNvPicPr>
          <a:picLocks noChangeAspect="1"/>
        </xdr:cNvPicPr>
      </xdr:nvPicPr>
      <xdr:blipFill>
        <a:blip xmlns:r="http://schemas.openxmlformats.org/officeDocument/2006/relationships" r:embed="rId4"/>
        <a:stretch>
          <a:fillRect/>
        </a:stretch>
      </xdr:blipFill>
      <xdr:spPr>
        <a:xfrm>
          <a:off x="6324600" y="5172075"/>
          <a:ext cx="5923809" cy="6028571"/>
        </a:xfrm>
        <a:prstGeom prst="rect">
          <a:avLst/>
        </a:prstGeom>
      </xdr:spPr>
    </xdr:pic>
    <xdr:clientData/>
  </xdr:twoCellAnchor>
  <xdr:twoCellAnchor editAs="oneCell">
    <xdr:from>
      <xdr:col>10</xdr:col>
      <xdr:colOff>0</xdr:colOff>
      <xdr:row>60</xdr:row>
      <xdr:rowOff>0</xdr:rowOff>
    </xdr:from>
    <xdr:to>
      <xdr:col>20</xdr:col>
      <xdr:colOff>0</xdr:colOff>
      <xdr:row>78</xdr:row>
      <xdr:rowOff>0</xdr:rowOff>
    </xdr:to>
    <xdr:pic>
      <xdr:nvPicPr>
        <xdr:cNvPr id="11" name="Picture 10" descr="Residual Normality Diagnostics for log_count(1 4)">
          <a:extLst>
            <a:ext uri="{FF2B5EF4-FFF2-40B4-BE49-F238E27FC236}">
              <a16:creationId xmlns:a16="http://schemas.microsoft.com/office/drawing/2014/main" id="{E44DCF74-2080-4580-8BC2-BC9FFA291BE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24600" y="11430000"/>
          <a:ext cx="6096000" cy="3429000"/>
        </a:xfrm>
        <a:prstGeom prst="rect">
          <a:avLst/>
        </a:prstGeom>
        <a:noFill/>
        <a:ln>
          <a:noFill/>
        </a:ln>
      </xdr:spPr>
    </xdr:pic>
    <xdr:clientData/>
  </xdr:twoCellAnchor>
  <xdr:twoCellAnchor editAs="oneCell">
    <xdr:from>
      <xdr:col>0</xdr:col>
      <xdr:colOff>0</xdr:colOff>
      <xdr:row>77</xdr:row>
      <xdr:rowOff>0</xdr:rowOff>
    </xdr:from>
    <xdr:to>
      <xdr:col>9</xdr:col>
      <xdr:colOff>381000</xdr:colOff>
      <xdr:row>101</xdr:row>
      <xdr:rowOff>0</xdr:rowOff>
    </xdr:to>
    <xdr:pic>
      <xdr:nvPicPr>
        <xdr:cNvPr id="12" name="Picture 11" descr="The SGPlot Procedure">
          <a:extLst>
            <a:ext uri="{FF2B5EF4-FFF2-40B4-BE49-F238E27FC236}">
              <a16:creationId xmlns:a16="http://schemas.microsoft.com/office/drawing/2014/main" id="{46DB03CD-0711-4F91-9665-AB16DEA8B3E0}"/>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4668500"/>
          <a:ext cx="6096000" cy="4572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44</xdr:row>
      <xdr:rowOff>47625</xdr:rowOff>
    </xdr:from>
    <xdr:to>
      <xdr:col>10</xdr:col>
      <xdr:colOff>28575</xdr:colOff>
      <xdr:row>68</xdr:row>
      <xdr:rowOff>47625</xdr:rowOff>
    </xdr:to>
    <xdr:pic>
      <xdr:nvPicPr>
        <xdr:cNvPr id="17" name="Picture 16" descr="Trend and Correlation Analysis for log_count(1 4)">
          <a:extLst>
            <a:ext uri="{FF2B5EF4-FFF2-40B4-BE49-F238E27FC236}">
              <a16:creationId xmlns:a16="http://schemas.microsoft.com/office/drawing/2014/main" id="{72DB9682-C7A0-45CF-91A8-1FA6F05BF2F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458200"/>
          <a:ext cx="6096000" cy="4572000"/>
        </a:xfrm>
        <a:prstGeom prst="rect">
          <a:avLst/>
        </a:prstGeom>
        <a:noFill/>
        <a:ln>
          <a:noFill/>
        </a:ln>
      </xdr:spPr>
    </xdr:pic>
    <xdr:clientData/>
  </xdr:twoCellAnchor>
  <xdr:twoCellAnchor editAs="oneCell">
    <xdr:from>
      <xdr:col>11</xdr:col>
      <xdr:colOff>19050</xdr:colOff>
      <xdr:row>62</xdr:row>
      <xdr:rowOff>133350</xdr:rowOff>
    </xdr:from>
    <xdr:to>
      <xdr:col>19</xdr:col>
      <xdr:colOff>257175</xdr:colOff>
      <xdr:row>92</xdr:row>
      <xdr:rowOff>96128</xdr:rowOff>
    </xdr:to>
    <xdr:pic>
      <xdr:nvPicPr>
        <xdr:cNvPr id="18" name="Picture 17">
          <a:extLst>
            <a:ext uri="{FF2B5EF4-FFF2-40B4-BE49-F238E27FC236}">
              <a16:creationId xmlns:a16="http://schemas.microsoft.com/office/drawing/2014/main" id="{9FDA462A-A9D4-4E86-A2D4-A45C72AC3CFC}"/>
            </a:ext>
          </a:extLst>
        </xdr:cNvPr>
        <xdr:cNvPicPr>
          <a:picLocks noChangeAspect="1"/>
        </xdr:cNvPicPr>
      </xdr:nvPicPr>
      <xdr:blipFill>
        <a:blip xmlns:r="http://schemas.openxmlformats.org/officeDocument/2006/relationships" r:embed="rId2"/>
        <a:stretch>
          <a:fillRect/>
        </a:stretch>
      </xdr:blipFill>
      <xdr:spPr>
        <a:xfrm>
          <a:off x="6953250" y="11972925"/>
          <a:ext cx="5114925" cy="5677778"/>
        </a:xfrm>
        <a:prstGeom prst="rect">
          <a:avLst/>
        </a:prstGeom>
      </xdr:spPr>
    </xdr:pic>
    <xdr:clientData/>
  </xdr:twoCellAnchor>
  <xdr:twoCellAnchor editAs="oneCell">
    <xdr:from>
      <xdr:col>11</xdr:col>
      <xdr:colOff>9525</xdr:colOff>
      <xdr:row>44</xdr:row>
      <xdr:rowOff>9525</xdr:rowOff>
    </xdr:from>
    <xdr:to>
      <xdr:col>20</xdr:col>
      <xdr:colOff>495301</xdr:colOff>
      <xdr:row>61</xdr:row>
      <xdr:rowOff>152400</xdr:rowOff>
    </xdr:to>
    <xdr:pic>
      <xdr:nvPicPr>
        <xdr:cNvPr id="19" name="Picture 18" descr="Residual Normality Diagnostics for log_count(1 4)">
          <a:extLst>
            <a:ext uri="{FF2B5EF4-FFF2-40B4-BE49-F238E27FC236}">
              <a16:creationId xmlns:a16="http://schemas.microsoft.com/office/drawing/2014/main" id="{B7BBA92F-2E5E-4C05-A71D-A6FA71CBCB8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43725" y="8420100"/>
          <a:ext cx="5972176" cy="3381375"/>
        </a:xfrm>
        <a:prstGeom prst="rect">
          <a:avLst/>
        </a:prstGeom>
        <a:noFill/>
        <a:ln>
          <a:noFill/>
        </a:ln>
      </xdr:spPr>
    </xdr:pic>
    <xdr:clientData/>
  </xdr:twoCellAnchor>
  <xdr:twoCellAnchor editAs="oneCell">
    <xdr:from>
      <xdr:col>0</xdr:col>
      <xdr:colOff>0</xdr:colOff>
      <xdr:row>69</xdr:row>
      <xdr:rowOff>0</xdr:rowOff>
    </xdr:from>
    <xdr:to>
      <xdr:col>10</xdr:col>
      <xdr:colOff>0</xdr:colOff>
      <xdr:row>93</xdr:row>
      <xdr:rowOff>0</xdr:rowOff>
    </xdr:to>
    <xdr:pic>
      <xdr:nvPicPr>
        <xdr:cNvPr id="20" name="Picture 19" descr="The SGPlot Procedure">
          <a:extLst>
            <a:ext uri="{FF2B5EF4-FFF2-40B4-BE49-F238E27FC236}">
              <a16:creationId xmlns:a16="http://schemas.microsoft.com/office/drawing/2014/main" id="{1CCF1A76-749A-4D52-9621-971D7D001C38}"/>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3173075"/>
          <a:ext cx="6096000" cy="4572000"/>
        </a:xfrm>
        <a:prstGeom prst="rect">
          <a:avLst/>
        </a:prstGeom>
        <a:noFill/>
        <a:ln>
          <a:noFill/>
        </a:ln>
      </xdr:spPr>
    </xdr:pic>
    <xdr:clientData/>
  </xdr:twoCellAnchor>
  <xdr:twoCellAnchor>
    <xdr:from>
      <xdr:col>4</xdr:col>
      <xdr:colOff>590549</xdr:colOff>
      <xdr:row>2</xdr:row>
      <xdr:rowOff>0</xdr:rowOff>
    </xdr:from>
    <xdr:to>
      <xdr:col>18</xdr:col>
      <xdr:colOff>19050</xdr:colOff>
      <xdr:row>26</xdr:row>
      <xdr:rowOff>133350</xdr:rowOff>
    </xdr:to>
    <xdr:graphicFrame macro="">
      <xdr:nvGraphicFramePr>
        <xdr:cNvPr id="21" name="Chart 20">
          <a:extLst>
            <a:ext uri="{FF2B5EF4-FFF2-40B4-BE49-F238E27FC236}">
              <a16:creationId xmlns:a16="http://schemas.microsoft.com/office/drawing/2014/main" id="{D2E61289-3747-46D9-9252-B910F72735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xdr:colOff>
      <xdr:row>0</xdr:row>
      <xdr:rowOff>38100</xdr:rowOff>
    </xdr:from>
    <xdr:to>
      <xdr:col>15</xdr:col>
      <xdr:colOff>381000</xdr:colOff>
      <xdr:row>24</xdr:row>
      <xdr:rowOff>19050</xdr:rowOff>
    </xdr:to>
    <xdr:graphicFrame macro="">
      <xdr:nvGraphicFramePr>
        <xdr:cNvPr id="2" name="Chart 1">
          <a:extLst>
            <a:ext uri="{FF2B5EF4-FFF2-40B4-BE49-F238E27FC236}">
              <a16:creationId xmlns:a16="http://schemas.microsoft.com/office/drawing/2014/main" id="{C605E0DF-C4C4-4BA2-8F38-4496B7BBB8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Projects/DAS/TPR%20Template%20-%20Deliverable%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Projects/DAS/Archive/p0970.231.000%20(Private)/Deliverables/p0970.231.000_PreliminaryResults_IncidentCases_ARIMA_2021Mar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Projects/DAS/Archive/p0970.231.000%20(Private)/Deliverables/p0970.231.000_IncidentCases_2021May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EPRDCIFS1.ICES.ON.CA\ICESPersonal\bzhang\My%20Documents\Projects\DAS\p0970_231_000%20(Private)\Output\p0970.231.000_PreliminaryResults_2021May03_ke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Methods - Data Sources"/>
      <sheetName val="Methods - Study Design"/>
      <sheetName val="TOC"/>
      <sheetName val="Figure 1"/>
      <sheetName val="Table 1"/>
      <sheetName val="Table 2"/>
      <sheetName val="Table 3"/>
      <sheetName val="Table 4"/>
      <sheetName val="Table 5"/>
      <sheetName val="HIDE_List"/>
      <sheetName val="HIDE_Dataset Descriptions"/>
    </sheetNames>
    <sheetDataSet>
      <sheetData sheetId="0"/>
      <sheetData sheetId="1"/>
      <sheetData sheetId="2"/>
      <sheetData sheetId="3"/>
      <sheetData sheetId="4"/>
      <sheetData sheetId="5"/>
      <sheetData sheetId="6"/>
      <sheetData sheetId="7"/>
      <sheetData sheetId="8"/>
      <sheetData sheetId="9"/>
      <sheetData sheetId="10">
        <row r="2">
          <cell r="B2" t="str">
            <v>Assistive Devices Program (ADP)</v>
          </cell>
        </row>
        <row r="3">
          <cell r="B3" t="str">
            <v>Cancer Activity Level Reporting (ALR)</v>
          </cell>
        </row>
        <row r="4">
          <cell r="B4" t="str">
            <v>Ontario Asthma Dataset (ASTHMA)</v>
          </cell>
        </row>
        <row r="5">
          <cell r="B5" t="str">
            <v>Better Outcomes Registry and Network (BORN)</v>
          </cell>
        </row>
        <row r="6">
          <cell r="B6" t="str">
            <v>Client Agency Program Enrolment (CAPE)</v>
          </cell>
        </row>
        <row r="7">
          <cell r="B7" t="str">
            <v>Canadian Community Health Survey (CCHS)</v>
          </cell>
        </row>
        <row r="8">
          <cell r="B8" t="str">
            <v>Cardiac Care Network Data (CCN)</v>
          </cell>
        </row>
        <row r="9">
          <cell r="B9" t="str">
            <v>Continuing Care Reporting System (for Chronic Care) (CCRS)</v>
          </cell>
        </row>
        <row r="10">
          <cell r="B10" t="str">
            <v>Ontario Congestive Heart Failure dataset (CHF)</v>
          </cell>
        </row>
        <row r="11">
          <cell r="B11" t="str">
            <v>Ontario Chronic Obstructive Pulmonary Disease Dataset (COPD)</v>
          </cell>
        </row>
        <row r="12">
          <cell r="B12" t="str">
            <v>Canadian Organ Replacement Registry (CORR)</v>
          </cell>
        </row>
        <row r="13">
          <cell r="B13" t="str">
            <v>Corporate Provider Database (CPDB)</v>
          </cell>
        </row>
        <row r="14">
          <cell r="B14" t="str">
            <v>Client Profile Database (CPRO)</v>
          </cell>
        </row>
        <row r="15">
          <cell r="B15" t="str">
            <v>Discharge Abstract Database</v>
          </cell>
        </row>
        <row r="16">
          <cell r="B16" t="str">
            <v>Drugs from the ODB Formulary (DIN)</v>
          </cell>
        </row>
        <row r="17">
          <cell r="B17" t="str">
            <v>Electronic Medical Records Administrative Linked Database (EMRALD)</v>
          </cell>
        </row>
        <row r="18">
          <cell r="B18" t="str">
            <v>Surname-based Ethnicity Group (ETHNIC)</v>
          </cell>
        </row>
        <row r="19">
          <cell r="B19" t="str">
            <v>Home Care Database (HCD)</v>
          </cell>
        </row>
        <row r="20">
          <cell r="B20" t="str">
            <v>Ontario HIV Dataset (HIV)</v>
          </cell>
        </row>
        <row r="21">
          <cell r="B21" t="str">
            <v>Ontario HIV Dataset, as collected by the OHTN (HIVOHTN)</v>
          </cell>
        </row>
        <row r="22">
          <cell r="B22" t="str">
            <v>Ontario Hypertension Dataset (HYPER)</v>
          </cell>
        </row>
        <row r="23">
          <cell r="B23" t="str">
            <v>Ontario Healthcare Institutions (INST)</v>
          </cell>
        </row>
        <row r="24">
          <cell r="B24" t="str">
            <v>ICES Physician Database (IPDB)</v>
          </cell>
        </row>
        <row r="25">
          <cell r="B25" t="str">
            <v>Immigration, Refugees and Citizenship Canada (IRCC)’s Permanent Resident Database</v>
          </cell>
        </row>
        <row r="26">
          <cell r="B26" t="str">
            <v>Local Health Integration Network (LHIN)</v>
          </cell>
        </row>
        <row r="27">
          <cell r="B27" t="str">
            <v>Ministry of Community and Social Services (MCSS)</v>
          </cell>
        </row>
        <row r="28">
          <cell r="B28" t="str">
            <v>Ontario Mother-Baby Linked Data (MOMBABY)</v>
          </cell>
        </row>
        <row r="29">
          <cell r="B29" t="str">
            <v>National Ambulatory Care Reporting System (NACRS)</v>
          </cell>
        </row>
        <row r="30">
          <cell r="B30" t="str">
            <v>New Drug Funding Program (NDFP)</v>
          </cell>
        </row>
        <row r="31">
          <cell r="B31" t="str">
            <v>National Rehabilitation Reporting System (NRS)</v>
          </cell>
        </row>
        <row r="32">
          <cell r="B32" t="str">
            <v>Ontario Breast Screening Program (OBSP)</v>
          </cell>
        </row>
        <row r="33">
          <cell r="B33" t="str">
            <v>Ontario Cancer Registry (OCR)</v>
          </cell>
        </row>
        <row r="34">
          <cell r="B34" t="str">
            <v>Ontario Drug Benefit Claims (ODB)</v>
          </cell>
        </row>
        <row r="35">
          <cell r="B35" t="str">
            <v>Ontario Diabetes Dataset (ODD)</v>
          </cell>
        </row>
        <row r="36">
          <cell r="B36" t="str">
            <v>Ontario Health Insurance Plan Claims Database (OHIP)</v>
          </cell>
        </row>
        <row r="37">
          <cell r="B37" t="str">
            <v>Ontario Mental Health Reporting System (OHMRS)</v>
          </cell>
        </row>
        <row r="38">
          <cell r="B38" t="str">
            <v>Ontario Myocardial Infarction Dataset (OMID)</v>
          </cell>
        </row>
        <row r="39">
          <cell r="B39" t="str">
            <v>Ontario Marginalization Index (ONMARG)</v>
          </cell>
        </row>
        <row r="40">
          <cell r="B40" t="str">
            <v>Ontario Rheumatoid Arthritis Dataset (ORAD)</v>
          </cell>
        </row>
        <row r="41">
          <cell r="B41" t="str">
            <v>Office of the Registrar General - Deaths (ORGD)</v>
          </cell>
        </row>
        <row r="42">
          <cell r="B42" t="str">
            <v>Ontario Renal Reporting System (ORRS)</v>
          </cell>
        </row>
        <row r="43">
          <cell r="B43" t="str">
            <v>Postal Code Conversion File (PCCF)</v>
          </cell>
        </row>
        <row r="44">
          <cell r="B44" t="str">
            <v>Pediatric Oncology Group of Ontario Networked Information System (POGONIS)</v>
          </cell>
        </row>
        <row r="45">
          <cell r="B45" t="str">
            <v>Yearly Ontario Population estimates and projections (POP)</v>
          </cell>
        </row>
        <row r="46">
          <cell r="B46" t="str">
            <v>Resident Assessment Instrument - Contact Assessment (RAICA)</v>
          </cell>
        </row>
        <row r="47">
          <cell r="B47" t="str">
            <v>Resident Assessment Instrument - Home Care (RAIHC)</v>
          </cell>
        </row>
        <row r="48">
          <cell r="B48" t="str">
            <v>Registered Persons Database files (RPDB)</v>
          </cell>
        </row>
        <row r="49">
          <cell r="B49" t="str">
            <v>Same Day Surgery Database (SDS)</v>
          </cell>
        </row>
      </sheetData>
      <sheetData sheetId="11">
        <row r="5">
          <cell r="B5" t="str">
            <v>The CCRS database is compiled by the Canadian Institute for Health Information and contains demographic, clinical, functional, and resource utilization information for individuals receiving facility-based continuing care (also known as extended, auxiliary, or complex chronic care) in Ontario hospitals and residential care providing 24 hour nursing services (i.e. nursing home). Clinical assessment data (on the physical, functional, cognitive, and social domains of health) is ascertained using the Resident Assessment Instrument Minimum Data Set (RAI-MDS) version 2.0 which is administered by trained healthcare professionals.</v>
          </cell>
          <cell r="E5" t="str">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ell>
          <cell r="H5" t="str">
            <v>The Ontario Asthma Database is an ICES-derived cohort that is created using a definition of ≥2 physician billing claims with a diagnosis of asthma (OHIP diagnosis code: 493) and/or ≥1 inpatient hospitalization or same day surgery record with a diagnosis of asthma (ICD-9 diagnosis code: 493; ICD-10 diagnosis codes: J45, J46; in any diagnostic code space) in a two-year period applied to hospitalization (DAD), same day surgery (SDS), and physician billing claims (OHIP) data to determine the diagnosis date for incident cases of asthma in Ontario.</v>
          </cell>
          <cell r="Q5" t="str">
            <v xml:space="preserve">The OCR is collected by Cancer Care Ontario and contains information on all Ontario residents who have been newly diagnosed with cancer ("incidence") or who have died of cancer ("mortality"). All new cases of cancer are registered, except non-melanoma skin cancer. </v>
          </cell>
          <cell r="W5" t="str">
            <v xml:space="preserve">The CCHS database is compiled by Statistics Canada and is a national cross-sectional survey with information related to health status, health care utilization and health determinants for the Canadian population. The target population of the CCHS includes household residents in all provinces and territories; with the principal exclusion of populations on Indian Reserves, Canadian Forces Bases, and some remote areas. </v>
          </cell>
        </row>
        <row r="7">
          <cell r="B7" t="str">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ell>
          <cell r="N7" t="str">
            <v>The LHIN database contains information on LHIN information tables, Dissemination Areas, LHIN/sub-LHIN population estimates and projections and postal code lookup tables.</v>
          </cell>
        </row>
        <row r="9">
          <cell r="Q9" t="str">
            <v>The NDFP database is collected by Cancer Care Ontario and captures the use of new, often expensive, cancer drugs. The program was created in 1995 to ensure that Ontario patients have equal access to high-quality intravenous (IV) cancer drugs. The data includes list of drugs, frequency by drug name, patient and treatment data, including size (height, weight) and dosage.</v>
          </cell>
        </row>
        <row r="11">
          <cell r="B11" t="str">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ell>
          <cell r="N11" t="str">
            <v>The PCCF database will link to postal codes within a given cohort and determine other census geographic identifiers such as, dissemination/enumeration area, census division, longitute/latitude, urban/rural flag and neighbourhood income quintile.</v>
          </cell>
        </row>
        <row r="13">
          <cell r="Q13" t="str">
            <v>The ALR database is collected by Cancer Care Ontario and represents the basic set of data elements required to produce the quality, cost and performance indicators for the cancer system. The data elements constitute patient level activity within the cancer system focused on radiation and systemic therapy services and outpatient oncology clinic visits. This data is also a key component of the Ontario Cancer Registry (OCR), which registers every malignant neoplasm diagnosed in Ontario.</v>
          </cell>
        </row>
        <row r="15">
          <cell r="B15" t="str">
            <v>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v>
          </cell>
        </row>
        <row r="17">
          <cell r="B17" t="str">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ell>
        </row>
        <row r="21">
          <cell r="B21" t="str">
            <v>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age"/>
      <sheetName val="IncNum"/>
    </sheetNames>
    <sheetDataSet>
      <sheetData sheetId="0" refreshError="1"/>
      <sheetData sheetId="1">
        <row r="3">
          <cell r="A3">
            <v>40179</v>
          </cell>
          <cell r="C3">
            <v>2319</v>
          </cell>
        </row>
        <row r="4">
          <cell r="A4">
            <v>40269</v>
          </cell>
          <cell r="C4">
            <v>2290</v>
          </cell>
        </row>
        <row r="5">
          <cell r="A5">
            <v>40360</v>
          </cell>
          <cell r="C5">
            <v>2345</v>
          </cell>
        </row>
        <row r="6">
          <cell r="A6">
            <v>40452</v>
          </cell>
          <cell r="C6">
            <v>2483</v>
          </cell>
        </row>
        <row r="7">
          <cell r="A7">
            <v>40544</v>
          </cell>
          <cell r="C7">
            <v>2563</v>
          </cell>
        </row>
        <row r="8">
          <cell r="A8">
            <v>40634</v>
          </cell>
          <cell r="C8">
            <v>2594</v>
          </cell>
        </row>
        <row r="9">
          <cell r="A9">
            <v>40725</v>
          </cell>
          <cell r="C9">
            <v>2294</v>
          </cell>
        </row>
        <row r="10">
          <cell r="A10">
            <v>40817</v>
          </cell>
          <cell r="C10">
            <v>2383</v>
          </cell>
        </row>
        <row r="11">
          <cell r="A11">
            <v>40909</v>
          </cell>
          <cell r="C11">
            <v>2147</v>
          </cell>
        </row>
        <row r="12">
          <cell r="A12">
            <v>41000</v>
          </cell>
          <cell r="C12">
            <v>2242</v>
          </cell>
        </row>
        <row r="13">
          <cell r="A13">
            <v>41091</v>
          </cell>
          <cell r="C13">
            <v>1859</v>
          </cell>
        </row>
        <row r="14">
          <cell r="A14">
            <v>41183</v>
          </cell>
          <cell r="C14">
            <v>2127</v>
          </cell>
        </row>
        <row r="15">
          <cell r="A15">
            <v>41275</v>
          </cell>
          <cell r="C15">
            <v>2058</v>
          </cell>
        </row>
        <row r="16">
          <cell r="A16">
            <v>41365</v>
          </cell>
          <cell r="C16">
            <v>2019</v>
          </cell>
        </row>
        <row r="17">
          <cell r="A17">
            <v>41456</v>
          </cell>
          <cell r="C17">
            <v>1757</v>
          </cell>
        </row>
        <row r="18">
          <cell r="A18">
            <v>41548</v>
          </cell>
          <cell r="C18">
            <v>1782</v>
          </cell>
        </row>
        <row r="19">
          <cell r="A19">
            <v>41640</v>
          </cell>
          <cell r="C19">
            <v>1778</v>
          </cell>
        </row>
        <row r="20">
          <cell r="A20">
            <v>41730</v>
          </cell>
          <cell r="C20">
            <v>2027</v>
          </cell>
        </row>
        <row r="21">
          <cell r="A21">
            <v>41821</v>
          </cell>
          <cell r="C21">
            <v>1806</v>
          </cell>
        </row>
        <row r="22">
          <cell r="A22">
            <v>41913</v>
          </cell>
          <cell r="C22">
            <v>1904</v>
          </cell>
        </row>
        <row r="23">
          <cell r="A23">
            <v>42005</v>
          </cell>
          <cell r="C23">
            <v>1841</v>
          </cell>
        </row>
        <row r="24">
          <cell r="A24">
            <v>42095</v>
          </cell>
          <cell r="C24">
            <v>2030</v>
          </cell>
        </row>
        <row r="25">
          <cell r="A25">
            <v>42186</v>
          </cell>
          <cell r="C25">
            <v>1951</v>
          </cell>
        </row>
        <row r="26">
          <cell r="A26">
            <v>42278</v>
          </cell>
          <cell r="C26">
            <v>1971</v>
          </cell>
        </row>
        <row r="27">
          <cell r="A27">
            <v>42370</v>
          </cell>
          <cell r="C27">
            <v>2151</v>
          </cell>
        </row>
        <row r="28">
          <cell r="A28">
            <v>42461</v>
          </cell>
          <cell r="C28">
            <v>2255</v>
          </cell>
        </row>
        <row r="29">
          <cell r="A29">
            <v>42552</v>
          </cell>
          <cell r="C29">
            <v>1943</v>
          </cell>
        </row>
        <row r="30">
          <cell r="A30">
            <v>42644</v>
          </cell>
          <cell r="C30">
            <v>2009</v>
          </cell>
        </row>
        <row r="31">
          <cell r="A31">
            <v>42736</v>
          </cell>
          <cell r="C31">
            <v>2301</v>
          </cell>
        </row>
        <row r="32">
          <cell r="A32">
            <v>42826</v>
          </cell>
          <cell r="C32">
            <v>2420</v>
          </cell>
        </row>
        <row r="33">
          <cell r="A33">
            <v>42917</v>
          </cell>
          <cell r="C33">
            <v>2017</v>
          </cell>
        </row>
        <row r="34">
          <cell r="A34">
            <v>43009</v>
          </cell>
          <cell r="C34">
            <v>2358</v>
          </cell>
        </row>
        <row r="35">
          <cell r="A35">
            <v>43101</v>
          </cell>
          <cell r="C35">
            <v>2377</v>
          </cell>
        </row>
        <row r="36">
          <cell r="A36">
            <v>43191</v>
          </cell>
          <cell r="C36">
            <v>2548</v>
          </cell>
        </row>
        <row r="37">
          <cell r="A37">
            <v>43282</v>
          </cell>
          <cell r="C37">
            <v>2352</v>
          </cell>
        </row>
        <row r="38">
          <cell r="A38">
            <v>43374</v>
          </cell>
          <cell r="C38">
            <v>2293</v>
          </cell>
        </row>
        <row r="39">
          <cell r="A39">
            <v>43466</v>
          </cell>
          <cell r="C39">
            <v>2121</v>
          </cell>
        </row>
        <row r="40">
          <cell r="A40">
            <v>43556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3">
          <cell r="A3">
            <v>41640</v>
          </cell>
        </row>
        <row r="4">
          <cell r="A4">
            <v>41730</v>
          </cell>
        </row>
        <row r="5">
          <cell r="A5">
            <v>41821</v>
          </cell>
        </row>
        <row r="6">
          <cell r="A6">
            <v>41913</v>
          </cell>
        </row>
        <row r="7">
          <cell r="A7">
            <v>42005</v>
          </cell>
        </row>
        <row r="8">
          <cell r="A8">
            <v>42095</v>
          </cell>
        </row>
        <row r="9">
          <cell r="A9">
            <v>42186</v>
          </cell>
        </row>
        <row r="10">
          <cell r="A10">
            <v>42278</v>
          </cell>
        </row>
        <row r="11">
          <cell r="A11">
            <v>42370</v>
          </cell>
        </row>
        <row r="12">
          <cell r="A12">
            <v>42461</v>
          </cell>
        </row>
        <row r="13">
          <cell r="A13">
            <v>42552</v>
          </cell>
        </row>
        <row r="14">
          <cell r="A14">
            <v>42644</v>
          </cell>
        </row>
        <row r="15">
          <cell r="A15">
            <v>42736</v>
          </cell>
        </row>
        <row r="16">
          <cell r="A16">
            <v>42826</v>
          </cell>
        </row>
        <row r="17">
          <cell r="A17">
            <v>42917</v>
          </cell>
        </row>
        <row r="18">
          <cell r="A18">
            <v>43009</v>
          </cell>
        </row>
        <row r="19">
          <cell r="A19">
            <v>43101</v>
          </cell>
        </row>
        <row r="20">
          <cell r="A20">
            <v>43191</v>
          </cell>
        </row>
        <row r="21">
          <cell r="A21">
            <v>43282</v>
          </cell>
        </row>
        <row r="22">
          <cell r="A22">
            <v>43374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age"/>
      <sheetName val="Cohort"/>
      <sheetName val="QA-SubAnalysis"/>
      <sheetName val="t1"/>
      <sheetName val="t2"/>
      <sheetName val="t3"/>
      <sheetName val="t4"/>
      <sheetName val="t5"/>
      <sheetName val="t6"/>
      <sheetName val="rate-old"/>
      <sheetName val="Stage_Unkown"/>
      <sheetName val="Validation"/>
      <sheetName val="T1(old)"/>
      <sheetName val="T1(All)"/>
      <sheetName val="t7"/>
      <sheetName val="t8"/>
      <sheetName val="t9"/>
      <sheetName val="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A3">
            <v>41640</v>
          </cell>
          <cell r="C3">
            <v>1778</v>
          </cell>
          <cell r="D3">
            <v>1451</v>
          </cell>
          <cell r="E3">
            <v>193</v>
          </cell>
        </row>
        <row r="4">
          <cell r="C4">
            <v>2027</v>
          </cell>
          <cell r="D4">
            <v>1669</v>
          </cell>
          <cell r="E4">
            <v>221</v>
          </cell>
        </row>
        <row r="5">
          <cell r="C5">
            <v>1806</v>
          </cell>
          <cell r="D5">
            <v>1429</v>
          </cell>
          <cell r="E5">
            <v>215</v>
          </cell>
        </row>
        <row r="6">
          <cell r="C6">
            <v>1904</v>
          </cell>
          <cell r="D6">
            <v>1557</v>
          </cell>
          <cell r="E6">
            <v>190</v>
          </cell>
        </row>
        <row r="7">
          <cell r="C7">
            <v>1841</v>
          </cell>
          <cell r="D7">
            <v>1533</v>
          </cell>
          <cell r="E7">
            <v>221</v>
          </cell>
        </row>
        <row r="8">
          <cell r="C8">
            <v>2030</v>
          </cell>
          <cell r="D8">
            <v>1608</v>
          </cell>
          <cell r="E8">
            <v>245</v>
          </cell>
        </row>
        <row r="9">
          <cell r="C9">
            <v>1951</v>
          </cell>
          <cell r="D9">
            <v>1552</v>
          </cell>
          <cell r="E9">
            <v>225</v>
          </cell>
        </row>
        <row r="10">
          <cell r="C10">
            <v>1972</v>
          </cell>
          <cell r="D10">
            <v>1553</v>
          </cell>
          <cell r="E10">
            <v>241</v>
          </cell>
        </row>
        <row r="11">
          <cell r="C11">
            <v>2150</v>
          </cell>
          <cell r="D11">
            <v>1703</v>
          </cell>
          <cell r="E11">
            <v>273</v>
          </cell>
        </row>
        <row r="12">
          <cell r="C12">
            <v>2255</v>
          </cell>
          <cell r="D12">
            <v>1855</v>
          </cell>
          <cell r="E12">
            <v>264</v>
          </cell>
        </row>
        <row r="13">
          <cell r="C13">
            <v>1943</v>
          </cell>
          <cell r="D13">
            <v>1577</v>
          </cell>
          <cell r="E13">
            <v>195</v>
          </cell>
        </row>
        <row r="14">
          <cell r="C14">
            <v>2009</v>
          </cell>
          <cell r="D14">
            <v>1588</v>
          </cell>
          <cell r="E14">
            <v>244</v>
          </cell>
        </row>
        <row r="15">
          <cell r="C15">
            <v>2306</v>
          </cell>
          <cell r="D15">
            <v>1895</v>
          </cell>
          <cell r="E15">
            <v>259</v>
          </cell>
        </row>
        <row r="16">
          <cell r="C16">
            <v>2419</v>
          </cell>
          <cell r="D16">
            <v>1974</v>
          </cell>
          <cell r="E16">
            <v>276</v>
          </cell>
        </row>
        <row r="17">
          <cell r="C17">
            <v>2024</v>
          </cell>
          <cell r="D17">
            <v>1582</v>
          </cell>
          <cell r="E17">
            <v>238</v>
          </cell>
        </row>
        <row r="18">
          <cell r="C18">
            <v>2354</v>
          </cell>
          <cell r="D18">
            <v>1899</v>
          </cell>
          <cell r="E18">
            <v>245</v>
          </cell>
        </row>
        <row r="19">
          <cell r="C19">
            <v>2401</v>
          </cell>
          <cell r="D19">
            <v>1765</v>
          </cell>
          <cell r="E19">
            <v>293</v>
          </cell>
        </row>
        <row r="20">
          <cell r="C20">
            <v>2573</v>
          </cell>
          <cell r="D20">
            <v>1865</v>
          </cell>
          <cell r="E20">
            <v>295</v>
          </cell>
        </row>
        <row r="21">
          <cell r="C21">
            <v>2377</v>
          </cell>
          <cell r="D21">
            <v>1727</v>
          </cell>
          <cell r="E21">
            <v>334</v>
          </cell>
        </row>
        <row r="22">
          <cell r="C22">
            <v>2324</v>
          </cell>
          <cell r="D22">
            <v>1668</v>
          </cell>
          <cell r="E22">
            <v>310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fik.saskin@ices.on.c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1434C-7A6A-42D6-8A75-BAD96DE1A90A}">
  <dimension ref="A1:P40"/>
  <sheetViews>
    <sheetView tabSelected="1" workbookViewId="0">
      <selection activeCell="M28" sqref="M28"/>
    </sheetView>
  </sheetViews>
  <sheetFormatPr defaultRowHeight="15" x14ac:dyDescent="0.25"/>
  <cols>
    <col min="1" max="8" width="9.140625" style="221"/>
    <col min="9" max="9" width="29.140625" style="221" customWidth="1"/>
    <col min="10" max="10" width="9.140625" style="220"/>
    <col min="11" max="16" width="9.140625" style="221"/>
  </cols>
  <sheetData>
    <row r="1" spans="1:9" x14ac:dyDescent="0.25">
      <c r="A1" s="292" t="s">
        <v>105</v>
      </c>
      <c r="B1" s="292"/>
      <c r="C1" s="292"/>
      <c r="D1" s="292"/>
      <c r="E1" s="292"/>
      <c r="F1" s="292"/>
      <c r="G1" s="292"/>
      <c r="H1" s="292"/>
      <c r="I1" s="292"/>
    </row>
    <row r="2" spans="1:9" x14ac:dyDescent="0.25">
      <c r="A2" s="292"/>
      <c r="B2" s="292"/>
      <c r="C2" s="292"/>
      <c r="D2" s="292"/>
      <c r="E2" s="292"/>
      <c r="F2" s="292"/>
      <c r="G2" s="292"/>
      <c r="H2" s="292"/>
      <c r="I2" s="292"/>
    </row>
    <row r="3" spans="1:9" x14ac:dyDescent="0.25">
      <c r="A3" s="292"/>
      <c r="B3" s="292"/>
      <c r="C3" s="292"/>
      <c r="D3" s="292"/>
      <c r="E3" s="292"/>
      <c r="F3" s="292"/>
      <c r="G3" s="292"/>
      <c r="H3" s="292"/>
      <c r="I3" s="292"/>
    </row>
    <row r="4" spans="1:9" ht="15.75" x14ac:dyDescent="0.25">
      <c r="A4" s="222"/>
    </row>
    <row r="5" spans="1:9" x14ac:dyDescent="0.25">
      <c r="A5" s="223" t="s">
        <v>1451</v>
      </c>
    </row>
    <row r="6" spans="1:9" x14ac:dyDescent="0.25">
      <c r="A6" s="293" t="s">
        <v>1465</v>
      </c>
      <c r="B6" s="293"/>
      <c r="C6" s="293"/>
      <c r="D6" s="293"/>
      <c r="E6" s="293"/>
      <c r="F6" s="293"/>
      <c r="G6" s="293"/>
      <c r="H6" s="293"/>
      <c r="I6" s="293"/>
    </row>
    <row r="7" spans="1:9" x14ac:dyDescent="0.25">
      <c r="A7" s="293"/>
      <c r="B7" s="293"/>
      <c r="C7" s="293"/>
      <c r="D7" s="293"/>
      <c r="E7" s="293"/>
      <c r="F7" s="293"/>
      <c r="G7" s="293"/>
      <c r="H7" s="293"/>
      <c r="I7" s="293"/>
    </row>
    <row r="8" spans="1:9" ht="15.75" x14ac:dyDescent="0.25">
      <c r="A8" s="224"/>
    </row>
    <row r="9" spans="1:9" x14ac:dyDescent="0.25">
      <c r="A9" s="223" t="s">
        <v>1452</v>
      </c>
    </row>
    <row r="10" spans="1:9" x14ac:dyDescent="0.25">
      <c r="A10" s="294" t="s">
        <v>1464</v>
      </c>
      <c r="B10" s="294"/>
      <c r="C10" s="294"/>
      <c r="D10" s="294"/>
      <c r="E10" s="294"/>
      <c r="F10" s="294"/>
      <c r="G10" s="294"/>
      <c r="H10" s="294"/>
      <c r="I10" s="294"/>
    </row>
    <row r="11" spans="1:9" ht="15.75" x14ac:dyDescent="0.25">
      <c r="A11" s="224"/>
    </row>
    <row r="12" spans="1:9" x14ac:dyDescent="0.25">
      <c r="A12" s="223" t="s">
        <v>1453</v>
      </c>
    </row>
    <row r="13" spans="1:9" x14ac:dyDescent="0.25">
      <c r="A13" s="293" t="s">
        <v>1466</v>
      </c>
      <c r="B13" s="293"/>
      <c r="C13" s="293"/>
      <c r="D13" s="293"/>
      <c r="E13" s="293"/>
      <c r="F13" s="293"/>
      <c r="G13" s="293"/>
      <c r="H13" s="293"/>
      <c r="I13" s="293"/>
    </row>
    <row r="14" spans="1:9" x14ac:dyDescent="0.25">
      <c r="A14" s="293"/>
      <c r="B14" s="293"/>
      <c r="C14" s="293"/>
      <c r="D14" s="293"/>
      <c r="E14" s="293"/>
      <c r="F14" s="293"/>
      <c r="G14" s="293"/>
      <c r="H14" s="293"/>
      <c r="I14" s="293"/>
    </row>
    <row r="15" spans="1:9" ht="18" x14ac:dyDescent="0.25">
      <c r="A15" s="225"/>
      <c r="B15" s="225"/>
      <c r="C15" s="225"/>
      <c r="D15" s="225"/>
      <c r="E15" s="225"/>
      <c r="F15" s="225"/>
      <c r="G15" s="225"/>
      <c r="H15" s="225"/>
      <c r="I15" s="225"/>
    </row>
    <row r="16" spans="1:9" x14ac:dyDescent="0.25">
      <c r="A16" s="223" t="s">
        <v>1454</v>
      </c>
    </row>
    <row r="17" spans="1:9" x14ac:dyDescent="0.25">
      <c r="A17" s="226" t="s">
        <v>106</v>
      </c>
      <c r="B17" s="226"/>
      <c r="C17" s="226"/>
      <c r="D17" s="226"/>
      <c r="E17" s="226"/>
      <c r="F17" s="226"/>
      <c r="G17" s="226"/>
      <c r="H17" s="226"/>
      <c r="I17" s="226"/>
    </row>
    <row r="20" spans="1:9" x14ac:dyDescent="0.25">
      <c r="A20" s="223" t="s">
        <v>1455</v>
      </c>
    </row>
    <row r="21" spans="1:9" x14ac:dyDescent="0.25">
      <c r="A21" s="227" t="s">
        <v>1467</v>
      </c>
    </row>
    <row r="22" spans="1:9" x14ac:dyDescent="0.25">
      <c r="A22" s="227" t="s">
        <v>1456</v>
      </c>
    </row>
    <row r="23" spans="1:9" x14ac:dyDescent="0.25">
      <c r="A23" s="227" t="s">
        <v>1457</v>
      </c>
    </row>
    <row r="24" spans="1:9" x14ac:dyDescent="0.25">
      <c r="A24" s="227" t="s">
        <v>1458</v>
      </c>
    </row>
    <row r="25" spans="1:9" x14ac:dyDescent="0.25">
      <c r="A25" s="227" t="s">
        <v>1468</v>
      </c>
    </row>
    <row r="26" spans="1:9" x14ac:dyDescent="0.25">
      <c r="A26" s="230" t="s">
        <v>1469</v>
      </c>
    </row>
    <row r="27" spans="1:9" x14ac:dyDescent="0.25">
      <c r="A27" s="227"/>
    </row>
    <row r="28" spans="1:9" x14ac:dyDescent="0.25">
      <c r="A28" s="228" t="s">
        <v>1459</v>
      </c>
    </row>
    <row r="29" spans="1:9" x14ac:dyDescent="0.25">
      <c r="A29" s="295" t="s">
        <v>1460</v>
      </c>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1" t="s">
        <v>1461</v>
      </c>
      <c r="B36" s="291"/>
      <c r="C36" s="291"/>
      <c r="D36" s="291"/>
      <c r="E36" s="291"/>
      <c r="F36" s="291"/>
      <c r="G36" s="291"/>
      <c r="H36" s="291"/>
      <c r="I36" s="291"/>
    </row>
    <row r="37" spans="1:9" x14ac:dyDescent="0.25">
      <c r="A37" s="291" t="s">
        <v>1462</v>
      </c>
      <c r="B37" s="291"/>
      <c r="C37" s="291"/>
      <c r="D37" s="291"/>
      <c r="E37" s="291"/>
      <c r="F37" s="291"/>
      <c r="G37" s="291"/>
      <c r="H37" s="291"/>
      <c r="I37" s="291"/>
    </row>
    <row r="40" spans="1:9" x14ac:dyDescent="0.25">
      <c r="A40" s="229" t="s">
        <v>1463</v>
      </c>
    </row>
  </sheetData>
  <mergeCells count="7">
    <mergeCell ref="A37:I37"/>
    <mergeCell ref="A1:I3"/>
    <mergeCell ref="A6:I7"/>
    <mergeCell ref="A10:I10"/>
    <mergeCell ref="A13:I14"/>
    <mergeCell ref="A29:I35"/>
    <mergeCell ref="A36:I36"/>
  </mergeCells>
  <hyperlinks>
    <hyperlink ref="A26" r:id="rId1" xr:uid="{097C69A5-7372-4218-AB5A-78FA0EF9F766}"/>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FDAB-A5CC-4F20-9ACF-C96C51028466}">
  <dimension ref="A1:I53"/>
  <sheetViews>
    <sheetView zoomScale="115" zoomScaleNormal="115" workbookViewId="0"/>
  </sheetViews>
  <sheetFormatPr defaultRowHeight="15" x14ac:dyDescent="0.25"/>
  <cols>
    <col min="1" max="1" width="39.28515625" customWidth="1"/>
    <col min="2" max="2" width="32" bestFit="1" customWidth="1"/>
    <col min="3" max="3" width="11.7109375" style="161" bestFit="1" customWidth="1"/>
    <col min="4" max="7" width="11.7109375" bestFit="1" customWidth="1"/>
    <col min="8" max="8" width="9.5703125" bestFit="1" customWidth="1"/>
    <col min="9" max="9" width="14.28515625" style="210" bestFit="1" customWidth="1"/>
  </cols>
  <sheetData>
    <row r="1" spans="1:9" ht="22.5" customHeight="1" thickBot="1" x14ac:dyDescent="0.3">
      <c r="A1" s="59" t="s">
        <v>729</v>
      </c>
      <c r="B1" s="164"/>
      <c r="C1" s="176"/>
      <c r="D1" s="127"/>
      <c r="E1" s="127"/>
      <c r="F1" s="127"/>
      <c r="G1" s="127"/>
      <c r="H1" s="127"/>
      <c r="I1" s="205"/>
    </row>
    <row r="2" spans="1:9" ht="15.75" thickBot="1" x14ac:dyDescent="0.3">
      <c r="A2" s="188"/>
      <c r="B2" s="189"/>
      <c r="C2" s="307" t="s">
        <v>730</v>
      </c>
      <c r="D2" s="307"/>
      <c r="E2" s="307"/>
      <c r="F2" s="310"/>
      <c r="G2" s="310"/>
      <c r="H2" s="310"/>
      <c r="I2" s="206"/>
    </row>
    <row r="3" spans="1:9" s="201" customFormat="1" ht="15.75" thickBot="1" x14ac:dyDescent="0.3">
      <c r="A3" s="184"/>
      <c r="B3" s="183"/>
      <c r="C3" s="185">
        <v>2010</v>
      </c>
      <c r="D3" s="198">
        <v>2012</v>
      </c>
      <c r="E3" s="198">
        <v>2014</v>
      </c>
      <c r="F3" s="198">
        <v>2016</v>
      </c>
      <c r="G3" s="200">
        <v>2018</v>
      </c>
      <c r="H3" s="202"/>
      <c r="I3" s="207"/>
    </row>
    <row r="4" spans="1:9" ht="15.75" thickBot="1" x14ac:dyDescent="0.3">
      <c r="A4" s="193" t="s">
        <v>583</v>
      </c>
      <c r="B4" s="72" t="s">
        <v>706</v>
      </c>
      <c r="C4" s="89" t="s">
        <v>1220</v>
      </c>
      <c r="D4" s="89" t="s">
        <v>1221</v>
      </c>
      <c r="E4" s="89" t="s">
        <v>1222</v>
      </c>
      <c r="F4" s="89" t="s">
        <v>1223</v>
      </c>
      <c r="G4" s="89" t="s">
        <v>1224</v>
      </c>
      <c r="H4" s="203" t="s">
        <v>1218</v>
      </c>
      <c r="I4" s="208" t="s">
        <v>1219</v>
      </c>
    </row>
    <row r="5" spans="1:9" x14ac:dyDescent="0.25">
      <c r="A5" s="195" t="s">
        <v>611</v>
      </c>
      <c r="B5" s="196" t="s">
        <v>584</v>
      </c>
      <c r="C5" s="74" t="s">
        <v>1225</v>
      </c>
      <c r="D5" s="74" t="s">
        <v>1226</v>
      </c>
      <c r="E5" s="74" t="s">
        <v>1227</v>
      </c>
      <c r="F5" s="74" t="s">
        <v>1228</v>
      </c>
      <c r="G5" s="74" t="s">
        <v>1229</v>
      </c>
      <c r="H5" s="74" t="s">
        <v>23</v>
      </c>
      <c r="I5" s="206" t="s">
        <v>23</v>
      </c>
    </row>
    <row r="6" spans="1:9" ht="15" customHeight="1" x14ac:dyDescent="0.25">
      <c r="A6" s="171"/>
      <c r="B6" s="166" t="s">
        <v>585</v>
      </c>
      <c r="C6" s="211" t="s">
        <v>1230</v>
      </c>
      <c r="D6" s="211" t="s">
        <v>1230</v>
      </c>
      <c r="E6" s="211" t="s">
        <v>1231</v>
      </c>
      <c r="F6" s="211" t="s">
        <v>1231</v>
      </c>
      <c r="G6" s="211" t="s">
        <v>1232</v>
      </c>
      <c r="H6" s="211" t="s">
        <v>23</v>
      </c>
      <c r="I6" s="204" t="s">
        <v>23</v>
      </c>
    </row>
    <row r="7" spans="1:9" x14ac:dyDescent="0.25">
      <c r="A7" s="171" t="s">
        <v>612</v>
      </c>
      <c r="B7" s="166" t="s">
        <v>613</v>
      </c>
      <c r="C7" s="211" t="s">
        <v>1233</v>
      </c>
      <c r="D7" s="211" t="s">
        <v>1234</v>
      </c>
      <c r="E7" s="211" t="s">
        <v>1235</v>
      </c>
      <c r="F7" s="211" t="s">
        <v>1236</v>
      </c>
      <c r="G7" s="211" t="s">
        <v>1237</v>
      </c>
      <c r="H7" s="211" t="s">
        <v>23</v>
      </c>
      <c r="I7" s="204" t="s">
        <v>23</v>
      </c>
    </row>
    <row r="8" spans="1:9" x14ac:dyDescent="0.25">
      <c r="A8" s="170"/>
      <c r="B8" s="166" t="s">
        <v>614</v>
      </c>
      <c r="C8" s="211" t="s">
        <v>1238</v>
      </c>
      <c r="D8" s="211" t="s">
        <v>1239</v>
      </c>
      <c r="E8" s="211" t="s">
        <v>1240</v>
      </c>
      <c r="F8" s="211" t="s">
        <v>1241</v>
      </c>
      <c r="G8" s="211" t="s">
        <v>1242</v>
      </c>
      <c r="H8" s="211" t="s">
        <v>18</v>
      </c>
      <c r="I8" s="204"/>
    </row>
    <row r="9" spans="1:9" x14ac:dyDescent="0.25">
      <c r="A9" s="170"/>
      <c r="B9" s="166" t="s">
        <v>617</v>
      </c>
      <c r="C9" s="211" t="s">
        <v>1243</v>
      </c>
      <c r="D9" s="211" t="s">
        <v>1244</v>
      </c>
      <c r="E9" s="211" t="s">
        <v>1245</v>
      </c>
      <c r="F9" s="211" t="s">
        <v>1246</v>
      </c>
      <c r="G9" s="211" t="s">
        <v>1247</v>
      </c>
      <c r="H9" s="211" t="s">
        <v>18</v>
      </c>
      <c r="I9" s="204"/>
    </row>
    <row r="10" spans="1:9" x14ac:dyDescent="0.25">
      <c r="A10" s="170"/>
      <c r="B10" s="166" t="s">
        <v>618</v>
      </c>
      <c r="C10" s="211" t="s">
        <v>1248</v>
      </c>
      <c r="D10" s="211" t="s">
        <v>1249</v>
      </c>
      <c r="E10" s="211" t="s">
        <v>1250</v>
      </c>
      <c r="F10" s="211" t="s">
        <v>1251</v>
      </c>
      <c r="G10" s="211" t="s">
        <v>1252</v>
      </c>
      <c r="H10" s="211" t="s">
        <v>18</v>
      </c>
      <c r="I10" s="204"/>
    </row>
    <row r="11" spans="1:9" x14ac:dyDescent="0.25">
      <c r="A11" s="170"/>
      <c r="B11" s="166" t="s">
        <v>615</v>
      </c>
      <c r="C11" s="211" t="s">
        <v>1253</v>
      </c>
      <c r="D11" s="211" t="s">
        <v>1254</v>
      </c>
      <c r="E11" s="211" t="s">
        <v>1255</v>
      </c>
      <c r="F11" s="211" t="s">
        <v>1256</v>
      </c>
      <c r="G11" s="211" t="s">
        <v>1257</v>
      </c>
      <c r="H11" s="211" t="s">
        <v>18</v>
      </c>
      <c r="I11" s="204"/>
    </row>
    <row r="12" spans="1:9" x14ac:dyDescent="0.25">
      <c r="A12" s="170"/>
      <c r="B12" s="166" t="s">
        <v>616</v>
      </c>
      <c r="C12" s="211" t="s">
        <v>1258</v>
      </c>
      <c r="D12" s="211" t="s">
        <v>1259</v>
      </c>
      <c r="E12" s="211" t="s">
        <v>1260</v>
      </c>
      <c r="F12" s="211" t="s">
        <v>1261</v>
      </c>
      <c r="G12" s="211" t="s">
        <v>1262</v>
      </c>
      <c r="H12" s="211" t="s">
        <v>18</v>
      </c>
      <c r="I12" s="204"/>
    </row>
    <row r="13" spans="1:9" x14ac:dyDescent="0.25">
      <c r="A13" s="170" t="s">
        <v>698</v>
      </c>
      <c r="B13" s="167" t="s">
        <v>619</v>
      </c>
      <c r="C13" s="211" t="s">
        <v>1263</v>
      </c>
      <c r="D13" s="211" t="s">
        <v>1264</v>
      </c>
      <c r="E13" s="211" t="s">
        <v>1265</v>
      </c>
      <c r="F13" s="211" t="s">
        <v>1266</v>
      </c>
      <c r="G13" s="211" t="s">
        <v>1267</v>
      </c>
      <c r="H13" s="211" t="s">
        <v>23</v>
      </c>
      <c r="I13" s="204">
        <v>3.0000000000000001E-3</v>
      </c>
    </row>
    <row r="14" spans="1:9" x14ac:dyDescent="0.25">
      <c r="A14" s="170" t="s">
        <v>624</v>
      </c>
      <c r="B14" s="167" t="s">
        <v>620</v>
      </c>
      <c r="C14" s="211" t="s">
        <v>1268</v>
      </c>
      <c r="D14" s="211" t="s">
        <v>1269</v>
      </c>
      <c r="E14" s="211" t="s">
        <v>1270</v>
      </c>
      <c r="F14" s="211" t="s">
        <v>1271</v>
      </c>
      <c r="G14" s="211" t="s">
        <v>1272</v>
      </c>
      <c r="H14" s="211" t="s">
        <v>18</v>
      </c>
      <c r="I14" s="204"/>
    </row>
    <row r="15" spans="1:9" x14ac:dyDescent="0.25">
      <c r="A15" s="170"/>
      <c r="B15" s="167" t="s">
        <v>621</v>
      </c>
      <c r="C15" s="211" t="s">
        <v>1273</v>
      </c>
      <c r="D15" s="211" t="s">
        <v>1274</v>
      </c>
      <c r="E15" s="211" t="s">
        <v>1275</v>
      </c>
      <c r="F15" s="211" t="s">
        <v>1276</v>
      </c>
      <c r="G15" s="211" t="s">
        <v>1277</v>
      </c>
      <c r="H15" s="211" t="s">
        <v>18</v>
      </c>
      <c r="I15" s="204"/>
    </row>
    <row r="16" spans="1:9" x14ac:dyDescent="0.25">
      <c r="A16" s="170"/>
      <c r="B16" s="167" t="s">
        <v>622</v>
      </c>
      <c r="C16" s="211" t="s">
        <v>1278</v>
      </c>
      <c r="D16" s="211" t="s">
        <v>1279</v>
      </c>
      <c r="E16" s="211" t="s">
        <v>1280</v>
      </c>
      <c r="F16" s="211" t="s">
        <v>1281</v>
      </c>
      <c r="G16" s="211" t="s">
        <v>1282</v>
      </c>
      <c r="H16" s="211" t="s">
        <v>18</v>
      </c>
      <c r="I16" s="204"/>
    </row>
    <row r="17" spans="1:9" x14ac:dyDescent="0.25">
      <c r="A17" s="170"/>
      <c r="B17" s="167" t="s">
        <v>623</v>
      </c>
      <c r="C17" s="211" t="s">
        <v>1283</v>
      </c>
      <c r="D17" s="211" t="s">
        <v>1284</v>
      </c>
      <c r="E17" s="211" t="s">
        <v>1285</v>
      </c>
      <c r="F17" s="211" t="s">
        <v>1286</v>
      </c>
      <c r="G17" s="211" t="s">
        <v>1287</v>
      </c>
      <c r="H17" s="211" t="s">
        <v>18</v>
      </c>
      <c r="I17" s="204"/>
    </row>
    <row r="18" spans="1:9" x14ac:dyDescent="0.25">
      <c r="A18" s="170" t="s">
        <v>639</v>
      </c>
      <c r="B18" s="175" t="s">
        <v>625</v>
      </c>
      <c r="C18" s="211" t="s">
        <v>1288</v>
      </c>
      <c r="D18" s="211" t="s">
        <v>1289</v>
      </c>
      <c r="E18" s="211" t="s">
        <v>1290</v>
      </c>
      <c r="F18" s="211" t="s">
        <v>1291</v>
      </c>
      <c r="G18" s="211" t="s">
        <v>1292</v>
      </c>
      <c r="H18" s="211" t="s">
        <v>23</v>
      </c>
      <c r="I18" s="204">
        <v>0.53100000000000003</v>
      </c>
    </row>
    <row r="19" spans="1:9" x14ac:dyDescent="0.25">
      <c r="A19" s="170"/>
      <c r="B19" s="175" t="s">
        <v>626</v>
      </c>
      <c r="C19" s="211" t="s">
        <v>1293</v>
      </c>
      <c r="D19" s="211" t="s">
        <v>1294</v>
      </c>
      <c r="E19" s="211" t="s">
        <v>1295</v>
      </c>
      <c r="F19" s="211" t="s">
        <v>1296</v>
      </c>
      <c r="G19" s="211" t="s">
        <v>1297</v>
      </c>
      <c r="H19" s="211" t="s">
        <v>18</v>
      </c>
      <c r="I19" s="204"/>
    </row>
    <row r="20" spans="1:9" x14ac:dyDescent="0.25">
      <c r="A20" s="170"/>
      <c r="B20" s="175" t="s">
        <v>627</v>
      </c>
      <c r="C20" s="211" t="s">
        <v>1298</v>
      </c>
      <c r="D20" s="211" t="s">
        <v>1299</v>
      </c>
      <c r="E20" s="211" t="s">
        <v>1300</v>
      </c>
      <c r="F20" s="211" t="s">
        <v>1301</v>
      </c>
      <c r="G20" s="211" t="s">
        <v>1302</v>
      </c>
      <c r="H20" s="211" t="s">
        <v>18</v>
      </c>
      <c r="I20" s="204"/>
    </row>
    <row r="21" spans="1:9" ht="15.75" customHeight="1" x14ac:dyDescent="0.25">
      <c r="A21" s="170"/>
      <c r="B21" s="175" t="s">
        <v>628</v>
      </c>
      <c r="C21" s="211" t="s">
        <v>1303</v>
      </c>
      <c r="D21" s="211" t="s">
        <v>1304</v>
      </c>
      <c r="E21" s="211" t="s">
        <v>1305</v>
      </c>
      <c r="F21" s="211" t="s">
        <v>1306</v>
      </c>
      <c r="G21" s="211" t="s">
        <v>1307</v>
      </c>
      <c r="H21" s="211" t="s">
        <v>18</v>
      </c>
      <c r="I21" s="204"/>
    </row>
    <row r="22" spans="1:9" x14ac:dyDescent="0.25">
      <c r="A22" s="170"/>
      <c r="B22" s="175" t="s">
        <v>629</v>
      </c>
      <c r="C22" s="211" t="s">
        <v>1308</v>
      </c>
      <c r="D22" s="211" t="s">
        <v>1309</v>
      </c>
      <c r="E22" s="211" t="s">
        <v>1310</v>
      </c>
      <c r="F22" s="211" t="s">
        <v>1311</v>
      </c>
      <c r="G22" s="211" t="s">
        <v>1312</v>
      </c>
      <c r="H22" s="211" t="s">
        <v>18</v>
      </c>
      <c r="I22" s="204"/>
    </row>
    <row r="23" spans="1:9" x14ac:dyDescent="0.25">
      <c r="A23" s="170"/>
      <c r="B23" s="175" t="s">
        <v>630</v>
      </c>
      <c r="C23" s="211" t="s">
        <v>1313</v>
      </c>
      <c r="D23" s="211" t="s">
        <v>1314</v>
      </c>
      <c r="E23" s="211" t="s">
        <v>1315</v>
      </c>
      <c r="F23" s="211" t="s">
        <v>1316</v>
      </c>
      <c r="G23" s="211" t="s">
        <v>1317</v>
      </c>
      <c r="H23" s="211" t="s">
        <v>18</v>
      </c>
      <c r="I23" s="204"/>
    </row>
    <row r="24" spans="1:9" x14ac:dyDescent="0.25">
      <c r="A24" s="170"/>
      <c r="B24" s="175" t="s">
        <v>631</v>
      </c>
      <c r="C24" s="211" t="s">
        <v>1318</v>
      </c>
      <c r="D24" s="211" t="s">
        <v>1319</v>
      </c>
      <c r="E24" s="211" t="s">
        <v>1320</v>
      </c>
      <c r="F24" s="211" t="s">
        <v>1321</v>
      </c>
      <c r="G24" s="211" t="s">
        <v>1322</v>
      </c>
      <c r="H24" s="211" t="s">
        <v>18</v>
      </c>
      <c r="I24" s="204"/>
    </row>
    <row r="25" spans="1:9" x14ac:dyDescent="0.25">
      <c r="A25" s="170"/>
      <c r="B25" s="175" t="s">
        <v>632</v>
      </c>
      <c r="C25" s="211" t="s">
        <v>1323</v>
      </c>
      <c r="D25" s="211" t="s">
        <v>1324</v>
      </c>
      <c r="E25" s="211" t="s">
        <v>1325</v>
      </c>
      <c r="F25" s="211" t="s">
        <v>1326</v>
      </c>
      <c r="G25" s="211" t="s">
        <v>1327</v>
      </c>
      <c r="H25" s="211" t="s">
        <v>18</v>
      </c>
      <c r="I25" s="204"/>
    </row>
    <row r="26" spans="1:9" x14ac:dyDescent="0.25">
      <c r="A26" s="170"/>
      <c r="B26" s="175" t="s">
        <v>633</v>
      </c>
      <c r="C26" s="211" t="s">
        <v>1328</v>
      </c>
      <c r="D26" s="211" t="s">
        <v>1329</v>
      </c>
      <c r="E26" s="211" t="s">
        <v>1330</v>
      </c>
      <c r="F26" s="211" t="s">
        <v>1331</v>
      </c>
      <c r="G26" s="211" t="s">
        <v>1332</v>
      </c>
      <c r="H26" s="211" t="s">
        <v>18</v>
      </c>
      <c r="I26" s="204"/>
    </row>
    <row r="27" spans="1:9" x14ac:dyDescent="0.25">
      <c r="A27" s="170"/>
      <c r="B27" s="175" t="s">
        <v>634</v>
      </c>
      <c r="C27" s="211" t="s">
        <v>1333</v>
      </c>
      <c r="D27" s="211" t="s">
        <v>1334</v>
      </c>
      <c r="E27" s="211" t="s">
        <v>1335</v>
      </c>
      <c r="F27" s="211" t="s">
        <v>1336</v>
      </c>
      <c r="G27" s="211" t="s">
        <v>1337</v>
      </c>
      <c r="H27" s="211" t="s">
        <v>18</v>
      </c>
      <c r="I27" s="204"/>
    </row>
    <row r="28" spans="1:9" x14ac:dyDescent="0.25">
      <c r="A28" s="170"/>
      <c r="B28" s="175" t="s">
        <v>635</v>
      </c>
      <c r="C28" s="211" t="s">
        <v>1338</v>
      </c>
      <c r="D28" s="211" t="s">
        <v>1339</v>
      </c>
      <c r="E28" s="211" t="s">
        <v>1340</v>
      </c>
      <c r="F28" s="211" t="s">
        <v>1341</v>
      </c>
      <c r="G28" s="211" t="s">
        <v>1342</v>
      </c>
      <c r="H28" s="211" t="s">
        <v>18</v>
      </c>
      <c r="I28" s="204"/>
    </row>
    <row r="29" spans="1:9" x14ac:dyDescent="0.25">
      <c r="A29" s="170"/>
      <c r="B29" s="175" t="s">
        <v>636</v>
      </c>
      <c r="C29" s="211" t="s">
        <v>1343</v>
      </c>
      <c r="D29" s="211" t="s">
        <v>1344</v>
      </c>
      <c r="E29" s="211" t="s">
        <v>1345</v>
      </c>
      <c r="F29" s="211" t="s">
        <v>812</v>
      </c>
      <c r="G29" s="211" t="s">
        <v>1346</v>
      </c>
      <c r="H29" s="211" t="s">
        <v>18</v>
      </c>
      <c r="I29" s="204"/>
    </row>
    <row r="30" spans="1:9" x14ac:dyDescent="0.25">
      <c r="A30" s="170"/>
      <c r="B30" s="175" t="s">
        <v>637</v>
      </c>
      <c r="C30" s="211" t="s">
        <v>1347</v>
      </c>
      <c r="D30" s="211" t="s">
        <v>1348</v>
      </c>
      <c r="E30" s="211" t="s">
        <v>1349</v>
      </c>
      <c r="F30" s="211" t="s">
        <v>1350</v>
      </c>
      <c r="G30" s="211" t="s">
        <v>1351</v>
      </c>
      <c r="H30" s="211" t="s">
        <v>18</v>
      </c>
      <c r="I30" s="204"/>
    </row>
    <row r="31" spans="1:9" x14ac:dyDescent="0.25">
      <c r="A31" s="170"/>
      <c r="B31" s="163" t="s">
        <v>638</v>
      </c>
      <c r="C31" s="211" t="s">
        <v>1352</v>
      </c>
      <c r="D31" s="211" t="s">
        <v>1353</v>
      </c>
      <c r="E31" s="211" t="s">
        <v>1354</v>
      </c>
      <c r="F31" s="211" t="s">
        <v>1355</v>
      </c>
      <c r="G31" s="211" t="s">
        <v>1356</v>
      </c>
      <c r="H31" s="211" t="s">
        <v>18</v>
      </c>
      <c r="I31" s="204"/>
    </row>
    <row r="32" spans="1:9" x14ac:dyDescent="0.25">
      <c r="A32" s="170" t="s">
        <v>640</v>
      </c>
      <c r="B32" s="166" t="s">
        <v>586</v>
      </c>
      <c r="C32" s="211" t="s">
        <v>1357</v>
      </c>
      <c r="D32" s="211" t="s">
        <v>1358</v>
      </c>
      <c r="E32" s="211" t="s">
        <v>1359</v>
      </c>
      <c r="F32" s="211" t="s">
        <v>1360</v>
      </c>
      <c r="G32" s="211" t="s">
        <v>1361</v>
      </c>
      <c r="H32" s="211" t="s">
        <v>1438</v>
      </c>
      <c r="I32" s="62" t="s">
        <v>23</v>
      </c>
    </row>
    <row r="33" spans="1:9" x14ac:dyDescent="0.25">
      <c r="A33" s="170"/>
      <c r="B33" s="166" t="s">
        <v>587</v>
      </c>
      <c r="C33" s="211" t="s">
        <v>1362</v>
      </c>
      <c r="D33" s="211" t="s">
        <v>1363</v>
      </c>
      <c r="E33" s="211" t="s">
        <v>1364</v>
      </c>
      <c r="F33" s="211" t="s">
        <v>1261</v>
      </c>
      <c r="G33" s="211" t="s">
        <v>1365</v>
      </c>
      <c r="H33" s="211" t="s">
        <v>18</v>
      </c>
      <c r="I33" s="204"/>
    </row>
    <row r="34" spans="1:9" x14ac:dyDescent="0.25">
      <c r="A34" s="170" t="s">
        <v>703</v>
      </c>
      <c r="B34" s="166" t="s">
        <v>704</v>
      </c>
      <c r="C34" s="211" t="s">
        <v>1366</v>
      </c>
      <c r="D34" s="211" t="s">
        <v>1367</v>
      </c>
      <c r="E34" s="211" t="s">
        <v>1368</v>
      </c>
      <c r="F34" s="211" t="s">
        <v>1369</v>
      </c>
      <c r="G34" s="211" t="s">
        <v>1370</v>
      </c>
      <c r="H34" s="211" t="s">
        <v>23</v>
      </c>
      <c r="I34" s="62" t="s">
        <v>23</v>
      </c>
    </row>
    <row r="35" spans="1:9" x14ac:dyDescent="0.25">
      <c r="A35" s="170"/>
      <c r="B35" s="166" t="s">
        <v>705</v>
      </c>
      <c r="C35" s="211" t="s">
        <v>1371</v>
      </c>
      <c r="D35" s="211" t="s">
        <v>1372</v>
      </c>
      <c r="E35" s="211" t="s">
        <v>1373</v>
      </c>
      <c r="F35" s="211" t="s">
        <v>1374</v>
      </c>
      <c r="G35" s="211" t="s">
        <v>1375</v>
      </c>
      <c r="H35" s="211" t="s">
        <v>18</v>
      </c>
      <c r="I35" s="204"/>
    </row>
    <row r="36" spans="1:9" x14ac:dyDescent="0.25">
      <c r="A36" s="170" t="s">
        <v>699</v>
      </c>
      <c r="B36" s="166" t="s">
        <v>588</v>
      </c>
      <c r="C36" s="211" t="s">
        <v>1376</v>
      </c>
      <c r="D36" s="211" t="s">
        <v>1377</v>
      </c>
      <c r="E36" s="211" t="s">
        <v>1378</v>
      </c>
      <c r="F36" s="211" t="s">
        <v>1379</v>
      </c>
      <c r="G36" s="211" t="s">
        <v>1380</v>
      </c>
      <c r="H36" s="211" t="s">
        <v>23</v>
      </c>
      <c r="I36" s="204" t="s">
        <v>23</v>
      </c>
    </row>
    <row r="37" spans="1:9" ht="12" customHeight="1" x14ac:dyDescent="0.25">
      <c r="A37" s="170"/>
      <c r="B37" s="166" t="s">
        <v>589</v>
      </c>
      <c r="C37" s="211" t="s">
        <v>696</v>
      </c>
      <c r="D37" s="211" t="s">
        <v>696</v>
      </c>
      <c r="E37" s="211" t="s">
        <v>696</v>
      </c>
      <c r="F37" s="211" t="s">
        <v>696</v>
      </c>
      <c r="G37" s="211" t="s">
        <v>696</v>
      </c>
      <c r="H37" s="211" t="s">
        <v>23</v>
      </c>
      <c r="I37" s="204" t="s">
        <v>1441</v>
      </c>
    </row>
    <row r="38" spans="1:9" x14ac:dyDescent="0.25">
      <c r="A38" s="170" t="s">
        <v>700</v>
      </c>
      <c r="B38" s="166" t="s">
        <v>644</v>
      </c>
      <c r="C38" s="211" t="s">
        <v>1381</v>
      </c>
      <c r="D38" s="211" t="s">
        <v>1382</v>
      </c>
      <c r="E38" s="211" t="s">
        <v>1383</v>
      </c>
      <c r="F38" s="211" t="s">
        <v>1384</v>
      </c>
      <c r="G38" s="211" t="s">
        <v>1385</v>
      </c>
      <c r="H38" s="211" t="s">
        <v>23</v>
      </c>
      <c r="I38" s="204" t="s">
        <v>23</v>
      </c>
    </row>
    <row r="39" spans="1:9" x14ac:dyDescent="0.25">
      <c r="A39" s="170"/>
      <c r="B39" s="166" t="s">
        <v>645</v>
      </c>
      <c r="C39" s="211" t="s">
        <v>1386</v>
      </c>
      <c r="D39" s="211" t="s">
        <v>1301</v>
      </c>
      <c r="E39" s="211" t="s">
        <v>1387</v>
      </c>
      <c r="F39" s="211" t="s">
        <v>855</v>
      </c>
      <c r="G39" s="211" t="s">
        <v>1388</v>
      </c>
      <c r="H39" s="211" t="s">
        <v>18</v>
      </c>
      <c r="I39" s="204"/>
    </row>
    <row r="40" spans="1:9" x14ac:dyDescent="0.25">
      <c r="A40" s="170"/>
      <c r="B40" s="166" t="s">
        <v>646</v>
      </c>
      <c r="C40" s="211" t="s">
        <v>1389</v>
      </c>
      <c r="D40" s="211" t="s">
        <v>1390</v>
      </c>
      <c r="E40" s="211" t="s">
        <v>1391</v>
      </c>
      <c r="F40" s="211" t="s">
        <v>803</v>
      </c>
      <c r="G40" s="211" t="s">
        <v>1392</v>
      </c>
      <c r="H40" s="211" t="s">
        <v>18</v>
      </c>
      <c r="I40" s="204"/>
    </row>
    <row r="41" spans="1:9" x14ac:dyDescent="0.25">
      <c r="A41" s="170"/>
      <c r="B41" s="166" t="s">
        <v>647</v>
      </c>
      <c r="C41" s="211" t="s">
        <v>1393</v>
      </c>
      <c r="D41" s="211" t="s">
        <v>1394</v>
      </c>
      <c r="E41" s="211" t="s">
        <v>1395</v>
      </c>
      <c r="F41" s="211" t="s">
        <v>1396</v>
      </c>
      <c r="G41" s="211" t="s">
        <v>1397</v>
      </c>
      <c r="H41" s="211" t="s">
        <v>18</v>
      </c>
      <c r="I41" s="204"/>
    </row>
    <row r="42" spans="1:9" x14ac:dyDescent="0.25">
      <c r="A42" s="170" t="s">
        <v>643</v>
      </c>
      <c r="B42" s="166" t="s">
        <v>588</v>
      </c>
      <c r="C42" s="211" t="s">
        <v>1398</v>
      </c>
      <c r="D42" s="211" t="s">
        <v>1399</v>
      </c>
      <c r="E42" s="211" t="s">
        <v>1400</v>
      </c>
      <c r="F42" s="211" t="s">
        <v>1401</v>
      </c>
      <c r="G42" s="211" t="s">
        <v>1402</v>
      </c>
      <c r="H42" s="211" t="s">
        <v>23</v>
      </c>
      <c r="I42" s="204" t="s">
        <v>23</v>
      </c>
    </row>
    <row r="43" spans="1:9" ht="12.75" customHeight="1" x14ac:dyDescent="0.25">
      <c r="A43" s="171"/>
      <c r="B43" s="166" t="s">
        <v>589</v>
      </c>
      <c r="C43" s="211" t="s">
        <v>1403</v>
      </c>
      <c r="D43" s="211" t="s">
        <v>687</v>
      </c>
      <c r="E43" s="211" t="s">
        <v>911</v>
      </c>
      <c r="F43" s="211" t="s">
        <v>911</v>
      </c>
      <c r="G43" s="211" t="s">
        <v>911</v>
      </c>
      <c r="H43" s="211" t="s">
        <v>23</v>
      </c>
      <c r="I43" s="204" t="s">
        <v>23</v>
      </c>
    </row>
    <row r="44" spans="1:9" x14ac:dyDescent="0.25">
      <c r="A44" s="171" t="s">
        <v>642</v>
      </c>
      <c r="B44" s="166" t="s">
        <v>648</v>
      </c>
      <c r="C44" s="211" t="s">
        <v>1404</v>
      </c>
      <c r="D44" s="211" t="s">
        <v>1405</v>
      </c>
      <c r="E44" s="211" t="s">
        <v>1406</v>
      </c>
      <c r="F44" s="211" t="s">
        <v>1407</v>
      </c>
      <c r="G44" s="211" t="s">
        <v>1408</v>
      </c>
      <c r="H44" s="211" t="s">
        <v>23</v>
      </c>
      <c r="I44" s="204" t="s">
        <v>23</v>
      </c>
    </row>
    <row r="45" spans="1:9" x14ac:dyDescent="0.25">
      <c r="A45" s="171"/>
      <c r="B45" s="178" t="s">
        <v>649</v>
      </c>
      <c r="C45" s="211" t="s">
        <v>1409</v>
      </c>
      <c r="D45" s="211" t="s">
        <v>1410</v>
      </c>
      <c r="E45" s="211" t="s">
        <v>1411</v>
      </c>
      <c r="F45" s="211" t="s">
        <v>1412</v>
      </c>
      <c r="G45" s="211" t="s">
        <v>1413</v>
      </c>
      <c r="H45" s="211" t="s">
        <v>18</v>
      </c>
      <c r="I45" s="204"/>
    </row>
    <row r="46" spans="1:9" x14ac:dyDescent="0.25">
      <c r="A46" s="171"/>
      <c r="B46" s="178" t="s">
        <v>650</v>
      </c>
      <c r="C46" s="211" t="s">
        <v>1414</v>
      </c>
      <c r="D46" s="211" t="s">
        <v>1415</v>
      </c>
      <c r="E46" s="211" t="s">
        <v>1416</v>
      </c>
      <c r="F46" s="211" t="s">
        <v>1417</v>
      </c>
      <c r="G46" s="211" t="s">
        <v>1418</v>
      </c>
      <c r="H46" s="211" t="s">
        <v>18</v>
      </c>
      <c r="I46" s="204"/>
    </row>
    <row r="47" spans="1:9" x14ac:dyDescent="0.25">
      <c r="A47" s="171"/>
      <c r="B47" s="178" t="s">
        <v>651</v>
      </c>
      <c r="C47" s="211" t="s">
        <v>1419</v>
      </c>
      <c r="D47" s="211" t="s">
        <v>1420</v>
      </c>
      <c r="E47" s="211" t="s">
        <v>1421</v>
      </c>
      <c r="F47" s="211" t="s">
        <v>1422</v>
      </c>
      <c r="G47" s="211" t="s">
        <v>1423</v>
      </c>
      <c r="H47" s="211" t="s">
        <v>18</v>
      </c>
      <c r="I47" s="204"/>
    </row>
    <row r="48" spans="1:9" x14ac:dyDescent="0.25">
      <c r="A48" s="171"/>
      <c r="B48" s="178" t="s">
        <v>652</v>
      </c>
      <c r="C48" s="211" t="s">
        <v>1424</v>
      </c>
      <c r="D48" s="211" t="s">
        <v>1425</v>
      </c>
      <c r="E48" s="211" t="s">
        <v>1426</v>
      </c>
      <c r="F48" s="211" t="s">
        <v>1427</v>
      </c>
      <c r="G48" s="211" t="s">
        <v>1428</v>
      </c>
      <c r="H48" s="211" t="s">
        <v>18</v>
      </c>
      <c r="I48" s="204"/>
    </row>
    <row r="49" spans="1:9" x14ac:dyDescent="0.25">
      <c r="A49" s="170" t="s">
        <v>641</v>
      </c>
      <c r="B49" s="166" t="s">
        <v>63</v>
      </c>
      <c r="C49" s="211" t="s">
        <v>1429</v>
      </c>
      <c r="D49" s="211" t="s">
        <v>1430</v>
      </c>
      <c r="E49" s="211" t="s">
        <v>1431</v>
      </c>
      <c r="F49" s="211" t="s">
        <v>1432</v>
      </c>
      <c r="G49" s="211" t="s">
        <v>1433</v>
      </c>
      <c r="H49" s="211" t="s">
        <v>1439</v>
      </c>
      <c r="I49" s="204">
        <v>5.0999999999999997E-2</v>
      </c>
    </row>
    <row r="50" spans="1:9" ht="13.5" customHeight="1" thickBot="1" x14ac:dyDescent="0.3">
      <c r="A50" s="172" t="s">
        <v>701</v>
      </c>
      <c r="B50" s="179" t="s">
        <v>63</v>
      </c>
      <c r="C50" s="212" t="s">
        <v>1434</v>
      </c>
      <c r="D50" s="212" t="s">
        <v>902</v>
      </c>
      <c r="E50" s="212" t="s">
        <v>1435</v>
      </c>
      <c r="F50" s="212" t="s">
        <v>1436</v>
      </c>
      <c r="G50" s="212" t="s">
        <v>1437</v>
      </c>
      <c r="H50" s="212" t="s">
        <v>1440</v>
      </c>
      <c r="I50" s="209">
        <v>0.01</v>
      </c>
    </row>
    <row r="51" spans="1:9" x14ac:dyDescent="0.25">
      <c r="A51" s="165" t="s">
        <v>702</v>
      </c>
      <c r="B51" s="165"/>
      <c r="C51" s="89"/>
    </row>
    <row r="52" spans="1:9" x14ac:dyDescent="0.25">
      <c r="A52" s="165" t="s">
        <v>728</v>
      </c>
      <c r="B52" s="165"/>
      <c r="C52" s="89"/>
    </row>
    <row r="53" spans="1:9" x14ac:dyDescent="0.25">
      <c r="A53" s="165" t="s">
        <v>1444</v>
      </c>
      <c r="B53" s="165"/>
      <c r="C53" s="89"/>
    </row>
  </sheetData>
  <mergeCells count="1">
    <mergeCell ref="C2:H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28E8-2669-4CAE-98B4-0B839CF682AB}">
  <dimension ref="A1:O28"/>
  <sheetViews>
    <sheetView zoomScale="115" zoomScaleNormal="115" workbookViewId="0"/>
  </sheetViews>
  <sheetFormatPr defaultRowHeight="15" x14ac:dyDescent="0.25"/>
  <cols>
    <col min="1" max="1" width="64.42578125" style="42" customWidth="1"/>
    <col min="2" max="2" width="9.5703125" style="42" bestFit="1" customWidth="1"/>
    <col min="3" max="5" width="11.7109375" style="42" bestFit="1" customWidth="1"/>
    <col min="6" max="6" width="12" style="42" customWidth="1"/>
    <col min="7" max="7" width="11.85546875" style="42" customWidth="1"/>
    <col min="8" max="8" width="11.7109375" style="42" customWidth="1"/>
    <col min="9" max="11" width="11.7109375" style="42" bestFit="1" customWidth="1"/>
    <col min="12" max="12" width="10.7109375" style="42" bestFit="1" customWidth="1"/>
    <col min="13" max="13" width="12.140625" bestFit="1" customWidth="1"/>
    <col min="14" max="14" width="10" style="182" bestFit="1" customWidth="1"/>
  </cols>
  <sheetData>
    <row r="1" spans="1:14" ht="15.75" thickBot="1" x14ac:dyDescent="0.3">
      <c r="A1" s="59" t="s">
        <v>1446</v>
      </c>
      <c r="B1" s="59"/>
      <c r="C1" s="60"/>
      <c r="D1" s="60"/>
      <c r="E1" s="60"/>
      <c r="F1" s="60"/>
      <c r="G1" s="60"/>
      <c r="H1" s="60"/>
      <c r="I1" s="60"/>
      <c r="J1" s="60"/>
      <c r="K1" s="60"/>
      <c r="L1" s="60"/>
      <c r="M1" s="116" t="s">
        <v>556</v>
      </c>
    </row>
    <row r="2" spans="1:14" ht="15.75" thickBot="1" x14ac:dyDescent="0.3">
      <c r="A2" s="144" t="s">
        <v>125</v>
      </c>
      <c r="B2" s="145" t="s">
        <v>122</v>
      </c>
      <c r="C2" s="146">
        <v>2010</v>
      </c>
      <c r="D2" s="146">
        <v>2011</v>
      </c>
      <c r="E2" s="146">
        <v>2012</v>
      </c>
      <c r="F2" s="146">
        <v>2013</v>
      </c>
      <c r="G2" s="146">
        <v>2014</v>
      </c>
      <c r="H2" s="146">
        <v>2015</v>
      </c>
      <c r="I2" s="146">
        <v>2016</v>
      </c>
      <c r="J2" s="146">
        <v>2017</v>
      </c>
      <c r="K2" s="146">
        <v>2018</v>
      </c>
      <c r="L2" s="146">
        <v>2019</v>
      </c>
      <c r="M2" s="147" t="s">
        <v>555</v>
      </c>
    </row>
    <row r="3" spans="1:14" x14ac:dyDescent="0.25">
      <c r="A3" s="95" t="s">
        <v>596</v>
      </c>
      <c r="B3" s="311" t="s">
        <v>123</v>
      </c>
      <c r="C3" s="148">
        <v>100611</v>
      </c>
      <c r="D3" s="148">
        <v>106109</v>
      </c>
      <c r="E3" s="148">
        <v>109932</v>
      </c>
      <c r="F3" s="148">
        <v>112924</v>
      </c>
      <c r="G3" s="148">
        <v>115532</v>
      </c>
      <c r="H3" s="148">
        <v>118371</v>
      </c>
      <c r="I3" s="148">
        <v>121524</v>
      </c>
      <c r="J3" s="148">
        <v>125250</v>
      </c>
      <c r="K3" s="148">
        <v>129188</v>
      </c>
      <c r="L3" s="148">
        <v>131718</v>
      </c>
      <c r="M3" s="126">
        <v>127638</v>
      </c>
      <c r="N3" s="150"/>
    </row>
    <row r="4" spans="1:14" x14ac:dyDescent="0.25">
      <c r="A4" s="96" t="s">
        <v>566</v>
      </c>
      <c r="B4" s="312"/>
      <c r="C4" s="65">
        <v>216.41623778919922</v>
      </c>
      <c r="D4" s="65">
        <v>225.29971237973177</v>
      </c>
      <c r="E4" s="65">
        <v>230.45975601856307</v>
      </c>
      <c r="F4" s="65">
        <v>233.82929533776388</v>
      </c>
      <c r="G4" s="65">
        <v>236.29302281917464</v>
      </c>
      <c r="H4" s="65">
        <v>238.98361854523057</v>
      </c>
      <c r="I4" s="65">
        <v>242.25340881907343</v>
      </c>
      <c r="J4" s="65">
        <v>246.47244310176274</v>
      </c>
      <c r="K4" s="65">
        <v>251.01142518950985</v>
      </c>
      <c r="L4" s="65">
        <v>252.76642584535648</v>
      </c>
      <c r="M4" s="66">
        <f>M3/L24*10000</f>
        <v>244.93691873585698</v>
      </c>
      <c r="N4" s="150" t="s">
        <v>562</v>
      </c>
    </row>
    <row r="5" spans="1:14" ht="15.75" thickBot="1" x14ac:dyDescent="0.3">
      <c r="A5" s="123" t="s">
        <v>591</v>
      </c>
      <c r="B5" s="313"/>
      <c r="C5" s="152">
        <v>4336</v>
      </c>
      <c r="D5" s="152">
        <v>8889</v>
      </c>
      <c r="E5" s="152">
        <v>13514</v>
      </c>
      <c r="F5" s="152">
        <v>18421</v>
      </c>
      <c r="G5" s="152">
        <v>23376</v>
      </c>
      <c r="H5" s="152">
        <v>28580</v>
      </c>
      <c r="I5" s="152">
        <v>33957</v>
      </c>
      <c r="J5" s="152">
        <v>39694</v>
      </c>
      <c r="K5" s="152">
        <v>45579</v>
      </c>
      <c r="L5" s="152">
        <v>51407</v>
      </c>
      <c r="M5" s="125">
        <v>48449</v>
      </c>
      <c r="N5" s="150"/>
    </row>
    <row r="6" spans="1:14" x14ac:dyDescent="0.25">
      <c r="A6" s="95" t="s">
        <v>596</v>
      </c>
      <c r="B6" s="311" t="s">
        <v>124</v>
      </c>
      <c r="C6" s="148">
        <v>9437</v>
      </c>
      <c r="D6" s="148">
        <v>9834</v>
      </c>
      <c r="E6" s="148">
        <v>8376</v>
      </c>
      <c r="F6" s="148">
        <v>7617</v>
      </c>
      <c r="G6" s="148">
        <v>7515</v>
      </c>
      <c r="H6" s="148">
        <v>7794</v>
      </c>
      <c r="I6" s="148">
        <v>8357</v>
      </c>
      <c r="J6" s="148">
        <v>9103</v>
      </c>
      <c r="K6" s="148">
        <v>9675</v>
      </c>
      <c r="L6" s="148">
        <v>8415</v>
      </c>
      <c r="M6" s="126">
        <v>4335</v>
      </c>
      <c r="N6" s="150"/>
    </row>
    <row r="7" spans="1:14" x14ac:dyDescent="0.25">
      <c r="A7" s="96" t="s">
        <v>566</v>
      </c>
      <c r="B7" s="314"/>
      <c r="C7" s="65">
        <v>20.299172416700689</v>
      </c>
      <c r="D7" s="65">
        <v>20.880390650578956</v>
      </c>
      <c r="E7" s="65">
        <v>17.559317727426812</v>
      </c>
      <c r="F7" s="65">
        <v>15.772357891925079</v>
      </c>
      <c r="G7" s="65">
        <v>15.370131794533959</v>
      </c>
      <c r="H7" s="65">
        <v>15.735596750399397</v>
      </c>
      <c r="I7" s="65">
        <v>16.659357308029662</v>
      </c>
      <c r="J7" s="65">
        <v>17.913282631180408</v>
      </c>
      <c r="K7" s="65">
        <v>18.798460682946619</v>
      </c>
      <c r="L7" s="65">
        <v>16.148358413342709</v>
      </c>
      <c r="M7" s="66">
        <f>M6/M24*10000</f>
        <v>16.637702607686428</v>
      </c>
      <c r="N7" s="150" t="s">
        <v>563</v>
      </c>
    </row>
    <row r="8" spans="1:14" ht="18.75" customHeight="1" x14ac:dyDescent="0.25">
      <c r="A8" s="96" t="s">
        <v>567</v>
      </c>
      <c r="B8" s="314"/>
      <c r="C8" s="65"/>
      <c r="D8" s="65"/>
      <c r="E8" s="65"/>
      <c r="F8" s="65"/>
      <c r="G8" s="65"/>
      <c r="H8" s="65"/>
      <c r="I8" s="65"/>
      <c r="J8" s="65"/>
      <c r="K8" s="65"/>
      <c r="L8" s="65"/>
      <c r="M8" s="66"/>
    </row>
    <row r="9" spans="1:14" ht="27.75" customHeight="1" x14ac:dyDescent="0.25">
      <c r="A9" s="214" t="s">
        <v>1442</v>
      </c>
      <c r="B9" s="314"/>
      <c r="C9" s="213">
        <v>4824</v>
      </c>
      <c r="D9" s="213">
        <v>4804</v>
      </c>
      <c r="E9" s="213">
        <v>4280</v>
      </c>
      <c r="F9" s="213">
        <v>3875</v>
      </c>
      <c r="G9" s="213">
        <v>4161</v>
      </c>
      <c r="H9" s="213">
        <v>4276</v>
      </c>
      <c r="I9" s="213">
        <v>4525</v>
      </c>
      <c r="J9" s="213">
        <v>4616</v>
      </c>
      <c r="K9" s="213">
        <v>1878</v>
      </c>
      <c r="L9" s="213">
        <v>776</v>
      </c>
      <c r="M9" s="62">
        <v>429</v>
      </c>
    </row>
    <row r="10" spans="1:14" x14ac:dyDescent="0.25">
      <c r="A10" s="96" t="s">
        <v>598</v>
      </c>
      <c r="B10" s="314"/>
      <c r="C10" s="65">
        <v>1397</v>
      </c>
      <c r="D10" s="65">
        <v>1397</v>
      </c>
      <c r="E10" s="65">
        <v>1216</v>
      </c>
      <c r="F10" s="65">
        <v>1104</v>
      </c>
      <c r="G10" s="65">
        <v>1173</v>
      </c>
      <c r="H10" s="65">
        <v>1260</v>
      </c>
      <c r="I10" s="65">
        <v>1460</v>
      </c>
      <c r="J10" s="65">
        <v>1677</v>
      </c>
      <c r="K10" s="65">
        <v>1456</v>
      </c>
      <c r="L10" s="65">
        <v>561</v>
      </c>
      <c r="M10" s="66">
        <v>308</v>
      </c>
      <c r="N10" s="216"/>
    </row>
    <row r="11" spans="1:14" x14ac:dyDescent="0.25">
      <c r="A11" s="96" t="s">
        <v>599</v>
      </c>
      <c r="B11" s="314"/>
      <c r="C11" s="213">
        <v>3620</v>
      </c>
      <c r="D11" s="213">
        <v>4932</v>
      </c>
      <c r="E11" s="213">
        <v>4174</v>
      </c>
      <c r="F11" s="213">
        <v>3793</v>
      </c>
      <c r="G11" s="213">
        <v>3718</v>
      </c>
      <c r="H11" s="213">
        <v>3980</v>
      </c>
      <c r="I11" s="213">
        <v>4424</v>
      </c>
      <c r="J11" s="213">
        <v>4948</v>
      </c>
      <c r="K11" s="213">
        <v>5655</v>
      </c>
      <c r="L11" s="213">
        <v>3567</v>
      </c>
      <c r="M11" s="162">
        <v>2073</v>
      </c>
      <c r="N11" s="216"/>
    </row>
    <row r="12" spans="1:14" x14ac:dyDescent="0.25">
      <c r="A12" s="96" t="s">
        <v>600</v>
      </c>
      <c r="B12" s="314"/>
      <c r="C12" s="213">
        <v>94</v>
      </c>
      <c r="D12" s="213">
        <v>337</v>
      </c>
      <c r="E12" s="213">
        <v>464</v>
      </c>
      <c r="F12" s="213">
        <v>603</v>
      </c>
      <c r="G12" s="213">
        <v>806</v>
      </c>
      <c r="H12" s="213">
        <v>1074</v>
      </c>
      <c r="I12" s="213">
        <v>1255</v>
      </c>
      <c r="J12" s="213">
        <v>1558</v>
      </c>
      <c r="K12" s="213">
        <v>1757</v>
      </c>
      <c r="L12" s="213">
        <v>470</v>
      </c>
      <c r="M12" s="162">
        <v>470</v>
      </c>
      <c r="N12" s="216"/>
    </row>
    <row r="13" spans="1:14" x14ac:dyDescent="0.25">
      <c r="A13" s="96" t="s">
        <v>604</v>
      </c>
      <c r="B13" s="314"/>
      <c r="C13" s="213">
        <v>0</v>
      </c>
      <c r="D13" s="213" t="s">
        <v>561</v>
      </c>
      <c r="E13" s="213" t="s">
        <v>561</v>
      </c>
      <c r="F13" s="213">
        <v>7</v>
      </c>
      <c r="G13" s="213">
        <v>15</v>
      </c>
      <c r="H13" s="213">
        <v>40</v>
      </c>
      <c r="I13" s="213">
        <v>65</v>
      </c>
      <c r="J13" s="213">
        <v>74</v>
      </c>
      <c r="K13" s="65">
        <v>0</v>
      </c>
      <c r="L13" s="65">
        <v>0</v>
      </c>
      <c r="M13" s="162">
        <v>0</v>
      </c>
      <c r="N13" s="216"/>
    </row>
    <row r="14" spans="1:14" x14ac:dyDescent="0.25">
      <c r="A14" s="97" t="s">
        <v>601</v>
      </c>
      <c r="B14" s="314"/>
      <c r="C14" s="213" t="s">
        <v>561</v>
      </c>
      <c r="D14" s="213" t="s">
        <v>944</v>
      </c>
      <c r="E14" s="213">
        <v>61</v>
      </c>
      <c r="F14" s="213">
        <v>65</v>
      </c>
      <c r="G14" s="213">
        <v>104</v>
      </c>
      <c r="H14" s="213">
        <v>130</v>
      </c>
      <c r="I14" s="213">
        <v>154</v>
      </c>
      <c r="J14" s="213">
        <v>109</v>
      </c>
      <c r="K14" s="65">
        <v>0</v>
      </c>
      <c r="L14" s="65">
        <v>0</v>
      </c>
      <c r="M14" s="162">
        <v>0</v>
      </c>
      <c r="N14" s="216"/>
    </row>
    <row r="15" spans="1:14" x14ac:dyDescent="0.25">
      <c r="A15" s="97" t="s">
        <v>602</v>
      </c>
      <c r="B15" s="314"/>
      <c r="C15" s="65">
        <v>8164</v>
      </c>
      <c r="D15" s="65">
        <v>8245</v>
      </c>
      <c r="E15" s="65">
        <v>6750</v>
      </c>
      <c r="F15" s="65">
        <v>6082</v>
      </c>
      <c r="G15" s="65">
        <v>6106</v>
      </c>
      <c r="H15" s="65">
        <v>6246</v>
      </c>
      <c r="I15" s="65">
        <v>6723</v>
      </c>
      <c r="J15" s="65">
        <v>7350</v>
      </c>
      <c r="K15" s="65">
        <v>7025</v>
      </c>
      <c r="L15" s="65">
        <v>3000</v>
      </c>
      <c r="M15" s="162">
        <v>1700</v>
      </c>
      <c r="N15" s="216"/>
    </row>
    <row r="16" spans="1:14" ht="18" customHeight="1" x14ac:dyDescent="0.25">
      <c r="A16" s="96" t="s">
        <v>568</v>
      </c>
      <c r="B16" s="314"/>
      <c r="C16" s="65"/>
      <c r="D16" s="65"/>
      <c r="E16" s="65"/>
      <c r="F16" s="65"/>
      <c r="G16" s="65"/>
      <c r="H16" s="65"/>
      <c r="I16" s="65"/>
      <c r="J16" s="65"/>
      <c r="K16" s="65"/>
      <c r="L16" s="65"/>
      <c r="M16" s="162"/>
      <c r="N16" s="217"/>
    </row>
    <row r="17" spans="1:15" x14ac:dyDescent="0.25">
      <c r="A17" s="96" t="s">
        <v>603</v>
      </c>
      <c r="B17" s="314"/>
      <c r="C17" s="65">
        <v>544</v>
      </c>
      <c r="D17" s="65">
        <v>557</v>
      </c>
      <c r="E17" s="65">
        <v>480</v>
      </c>
      <c r="F17" s="65">
        <v>517</v>
      </c>
      <c r="G17" s="65">
        <v>549</v>
      </c>
      <c r="H17" s="65">
        <v>651</v>
      </c>
      <c r="I17" s="65">
        <v>726</v>
      </c>
      <c r="J17" s="65">
        <v>926</v>
      </c>
      <c r="K17" s="65">
        <v>1232</v>
      </c>
      <c r="L17" s="65">
        <v>614</v>
      </c>
      <c r="M17" s="162">
        <v>343</v>
      </c>
      <c r="N17" s="216"/>
    </row>
    <row r="18" spans="1:15" x14ac:dyDescent="0.25">
      <c r="A18" s="96" t="s">
        <v>597</v>
      </c>
      <c r="B18" s="314"/>
      <c r="C18" s="213">
        <v>7</v>
      </c>
      <c r="D18" s="213">
        <v>29</v>
      </c>
      <c r="E18" s="213">
        <v>50</v>
      </c>
      <c r="F18" s="213">
        <v>46</v>
      </c>
      <c r="G18" s="213">
        <v>42</v>
      </c>
      <c r="H18" s="213">
        <v>52</v>
      </c>
      <c r="I18" s="213">
        <v>57</v>
      </c>
      <c r="J18" s="213">
        <v>78</v>
      </c>
      <c r="K18" s="213">
        <v>0</v>
      </c>
      <c r="L18" s="213">
        <v>0</v>
      </c>
      <c r="M18" s="162">
        <v>0</v>
      </c>
      <c r="N18" s="216"/>
    </row>
    <row r="19" spans="1:15" x14ac:dyDescent="0.25">
      <c r="A19" s="96" t="s">
        <v>594</v>
      </c>
      <c r="B19" s="314"/>
      <c r="C19" s="213" t="s">
        <v>561</v>
      </c>
      <c r="D19" s="213" t="s">
        <v>1083</v>
      </c>
      <c r="E19" s="213">
        <v>35</v>
      </c>
      <c r="F19" s="213">
        <v>49</v>
      </c>
      <c r="G19" s="213">
        <v>191</v>
      </c>
      <c r="H19" s="213">
        <v>197</v>
      </c>
      <c r="I19" s="213">
        <v>294</v>
      </c>
      <c r="J19" s="213">
        <v>309</v>
      </c>
      <c r="K19" s="213">
        <v>127</v>
      </c>
      <c r="L19" s="213">
        <v>35</v>
      </c>
      <c r="M19" s="162">
        <v>25</v>
      </c>
      <c r="N19" s="216"/>
      <c r="O19" s="2"/>
    </row>
    <row r="20" spans="1:15" x14ac:dyDescent="0.25">
      <c r="A20" s="96" t="s">
        <v>593</v>
      </c>
      <c r="B20" s="314"/>
      <c r="C20" s="65">
        <v>693</v>
      </c>
      <c r="D20" s="65">
        <v>728</v>
      </c>
      <c r="E20" s="65">
        <v>669</v>
      </c>
      <c r="F20" s="65">
        <v>750</v>
      </c>
      <c r="G20" s="65">
        <v>819</v>
      </c>
      <c r="H20" s="65">
        <v>932</v>
      </c>
      <c r="I20" s="65">
        <v>976</v>
      </c>
      <c r="J20" s="65">
        <v>1018</v>
      </c>
      <c r="K20" s="65">
        <v>1232</v>
      </c>
      <c r="L20" s="65">
        <v>614</v>
      </c>
      <c r="M20" s="66">
        <v>343</v>
      </c>
      <c r="N20" s="216"/>
    </row>
    <row r="21" spans="1:15" x14ac:dyDescent="0.25">
      <c r="A21" s="138" t="s">
        <v>591</v>
      </c>
      <c r="B21" s="314"/>
      <c r="C21" s="65">
        <v>4336</v>
      </c>
      <c r="D21" s="65">
        <v>4553</v>
      </c>
      <c r="E21" s="65">
        <v>4625</v>
      </c>
      <c r="F21" s="65">
        <v>4907</v>
      </c>
      <c r="G21" s="65">
        <v>4955</v>
      </c>
      <c r="H21" s="65">
        <v>5204</v>
      </c>
      <c r="I21" s="65">
        <v>5377</v>
      </c>
      <c r="J21" s="65">
        <v>5737</v>
      </c>
      <c r="K21" s="65">
        <v>5885</v>
      </c>
      <c r="L21" s="65">
        <v>5828</v>
      </c>
      <c r="M21" s="66">
        <v>2870</v>
      </c>
      <c r="N21" s="216"/>
    </row>
    <row r="22" spans="1:15" x14ac:dyDescent="0.25">
      <c r="A22" s="151" t="s">
        <v>592</v>
      </c>
      <c r="B22" s="314"/>
      <c r="C22" s="65">
        <v>254</v>
      </c>
      <c r="D22" s="65">
        <v>257</v>
      </c>
      <c r="E22" s="65">
        <v>254</v>
      </c>
      <c r="F22" s="65">
        <v>272</v>
      </c>
      <c r="G22" s="65">
        <v>264</v>
      </c>
      <c r="H22" s="65">
        <v>266</v>
      </c>
      <c r="I22" s="65">
        <v>276</v>
      </c>
      <c r="J22" s="65">
        <v>275</v>
      </c>
      <c r="K22" s="65">
        <v>287</v>
      </c>
      <c r="L22" s="65">
        <v>200</v>
      </c>
      <c r="M22" s="66">
        <v>57</v>
      </c>
      <c r="N22" s="216"/>
    </row>
    <row r="23" spans="1:15" x14ac:dyDescent="0.25">
      <c r="A23" s="151" t="s">
        <v>590</v>
      </c>
      <c r="B23" s="314"/>
      <c r="C23" s="65">
        <v>580</v>
      </c>
      <c r="D23" s="65">
        <v>861</v>
      </c>
      <c r="E23" s="65">
        <v>957</v>
      </c>
      <c r="F23" s="65">
        <v>785</v>
      </c>
      <c r="G23" s="65">
        <v>590</v>
      </c>
      <c r="H23" s="65">
        <v>616</v>
      </c>
      <c r="I23" s="65">
        <v>658</v>
      </c>
      <c r="J23" s="65">
        <v>735</v>
      </c>
      <c r="K23" s="65">
        <v>1418</v>
      </c>
      <c r="L23" s="65">
        <v>4801</v>
      </c>
      <c r="M23" s="66">
        <v>2292</v>
      </c>
      <c r="N23" s="216"/>
    </row>
    <row r="24" spans="1:15" ht="15.75" thickBot="1" x14ac:dyDescent="0.3">
      <c r="A24" s="98" t="s">
        <v>569</v>
      </c>
      <c r="B24" s="215"/>
      <c r="C24" s="149">
        <v>4648958</v>
      </c>
      <c r="D24" s="149">
        <v>4709682</v>
      </c>
      <c r="E24" s="149">
        <v>4770117</v>
      </c>
      <c r="F24" s="149">
        <v>4829335</v>
      </c>
      <c r="G24" s="149">
        <v>4889353</v>
      </c>
      <c r="H24" s="149">
        <v>4953101</v>
      </c>
      <c r="I24" s="149">
        <v>5016400</v>
      </c>
      <c r="J24" s="149">
        <v>5081704</v>
      </c>
      <c r="K24" s="149">
        <v>5146698</v>
      </c>
      <c r="L24" s="149">
        <v>5211056</v>
      </c>
      <c r="M24" s="117">
        <f>L24/2</f>
        <v>2605528</v>
      </c>
      <c r="N24" s="150"/>
    </row>
    <row r="25" spans="1:15" x14ac:dyDescent="0.25">
      <c r="A25" s="42" t="s">
        <v>564</v>
      </c>
      <c r="C25" s="80"/>
      <c r="D25" s="80"/>
      <c r="E25" s="80"/>
    </row>
    <row r="26" spans="1:15" x14ac:dyDescent="0.25">
      <c r="A26" s="42" t="s">
        <v>565</v>
      </c>
      <c r="C26" s="80"/>
      <c r="D26" s="80"/>
    </row>
    <row r="27" spans="1:15" x14ac:dyDescent="0.25">
      <c r="A27" s="165" t="s">
        <v>1445</v>
      </c>
      <c r="C27" s="80"/>
      <c r="D27" s="80"/>
    </row>
    <row r="28" spans="1:15" x14ac:dyDescent="0.25">
      <c r="C28" s="80"/>
      <c r="D28" s="80"/>
    </row>
  </sheetData>
  <mergeCells count="2">
    <mergeCell ref="B3:B5"/>
    <mergeCell ref="B6:B2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E0D44-00F3-4F6D-BD65-C810BF126B3A}">
  <dimension ref="A1:H32"/>
  <sheetViews>
    <sheetView workbookViewId="0">
      <selection activeCell="J25" sqref="J25"/>
    </sheetView>
  </sheetViews>
  <sheetFormatPr defaultRowHeight="15" x14ac:dyDescent="0.25"/>
  <cols>
    <col min="1" max="1" width="10.85546875" bestFit="1" customWidth="1"/>
    <col min="2" max="2" width="12.5703125" bestFit="1" customWidth="1"/>
    <col min="3" max="3" width="29.28515625" bestFit="1" customWidth="1"/>
    <col min="4" max="4" width="13.7109375" bestFit="1" customWidth="1"/>
    <col min="5" max="5" width="8.5703125" bestFit="1" customWidth="1"/>
  </cols>
  <sheetData>
    <row r="1" spans="1:8" ht="15.75" thickBot="1" x14ac:dyDescent="0.3">
      <c r="A1" s="12" t="s">
        <v>60</v>
      </c>
      <c r="B1" s="12"/>
      <c r="C1" s="12"/>
      <c r="D1" s="12"/>
      <c r="E1" s="12"/>
      <c r="F1" s="12"/>
      <c r="G1" s="12"/>
      <c r="H1" s="12"/>
    </row>
    <row r="2" spans="1:8" x14ac:dyDescent="0.25">
      <c r="A2" s="14"/>
      <c r="B2" s="315" t="s">
        <v>64</v>
      </c>
      <c r="C2" s="315"/>
      <c r="D2" s="315"/>
      <c r="E2" s="316"/>
    </row>
    <row r="3" spans="1:8" x14ac:dyDescent="0.25">
      <c r="A3" s="15"/>
      <c r="B3" s="16" t="s">
        <v>62</v>
      </c>
      <c r="C3" s="16" t="s">
        <v>63</v>
      </c>
      <c r="D3" s="16" t="s">
        <v>13</v>
      </c>
      <c r="E3" s="17" t="s">
        <v>14</v>
      </c>
    </row>
    <row r="4" spans="1:8" ht="15.75" thickBot="1" x14ac:dyDescent="0.3">
      <c r="A4" s="18" t="s">
        <v>61</v>
      </c>
      <c r="B4" s="19" t="s">
        <v>15</v>
      </c>
      <c r="C4" s="19" t="s">
        <v>16</v>
      </c>
      <c r="D4" s="19" t="s">
        <v>17</v>
      </c>
      <c r="E4" s="20" t="s">
        <v>18</v>
      </c>
    </row>
    <row r="5" spans="1:8" x14ac:dyDescent="0.25">
      <c r="A5" s="10" t="s">
        <v>19</v>
      </c>
      <c r="B5" s="21" t="s">
        <v>20</v>
      </c>
      <c r="C5" s="21" t="s">
        <v>21</v>
      </c>
      <c r="D5" s="21" t="s">
        <v>22</v>
      </c>
      <c r="E5" s="22" t="s">
        <v>23</v>
      </c>
    </row>
    <row r="6" spans="1:8" x14ac:dyDescent="0.25">
      <c r="A6" s="5" t="s">
        <v>24</v>
      </c>
      <c r="B6" s="23" t="s">
        <v>25</v>
      </c>
      <c r="C6" s="23" t="s">
        <v>26</v>
      </c>
      <c r="D6" s="23" t="s">
        <v>27</v>
      </c>
      <c r="E6" s="24" t="s">
        <v>18</v>
      </c>
    </row>
    <row r="7" spans="1:8" x14ac:dyDescent="0.25">
      <c r="A7" s="5" t="s">
        <v>28</v>
      </c>
      <c r="B7" s="23" t="s">
        <v>29</v>
      </c>
      <c r="C7" s="23" t="s">
        <v>30</v>
      </c>
      <c r="D7" s="23" t="s">
        <v>31</v>
      </c>
      <c r="E7" s="24" t="s">
        <v>18</v>
      </c>
    </row>
    <row r="8" spans="1:8" x14ac:dyDescent="0.25">
      <c r="A8" s="5" t="s">
        <v>32</v>
      </c>
      <c r="B8" s="23" t="s">
        <v>33</v>
      </c>
      <c r="C8" s="23" t="s">
        <v>34</v>
      </c>
      <c r="D8" s="23" t="s">
        <v>35</v>
      </c>
      <c r="E8" s="24" t="s">
        <v>18</v>
      </c>
    </row>
    <row r="9" spans="1:8" x14ac:dyDescent="0.25">
      <c r="A9" s="5" t="s">
        <v>36</v>
      </c>
      <c r="B9" s="23" t="s">
        <v>37</v>
      </c>
      <c r="C9" s="23" t="s">
        <v>38</v>
      </c>
      <c r="D9" s="23" t="s">
        <v>39</v>
      </c>
      <c r="E9" s="24" t="s">
        <v>18</v>
      </c>
    </row>
    <row r="10" spans="1:8" x14ac:dyDescent="0.25">
      <c r="A10" s="5" t="s">
        <v>40</v>
      </c>
      <c r="B10" s="23" t="s">
        <v>41</v>
      </c>
      <c r="C10" s="23" t="s">
        <v>42</v>
      </c>
      <c r="D10" s="23" t="s">
        <v>43</v>
      </c>
      <c r="E10" s="24" t="s">
        <v>18</v>
      </c>
    </row>
    <row r="11" spans="1:8" x14ac:dyDescent="0.25">
      <c r="A11" s="5" t="s">
        <v>44</v>
      </c>
      <c r="B11" s="23" t="s">
        <v>45</v>
      </c>
      <c r="C11" s="23" t="s">
        <v>46</v>
      </c>
      <c r="D11" s="23" t="s">
        <v>47</v>
      </c>
      <c r="E11" s="24" t="s">
        <v>18</v>
      </c>
    </row>
    <row r="12" spans="1:8" x14ac:dyDescent="0.25">
      <c r="A12" s="5" t="s">
        <v>48</v>
      </c>
      <c r="B12" s="23" t="s">
        <v>49</v>
      </c>
      <c r="C12" s="23" t="s">
        <v>50</v>
      </c>
      <c r="D12" s="23" t="s">
        <v>51</v>
      </c>
      <c r="E12" s="24" t="s">
        <v>18</v>
      </c>
    </row>
    <row r="13" spans="1:8" x14ac:dyDescent="0.25">
      <c r="A13" s="5" t="s">
        <v>52</v>
      </c>
      <c r="B13" s="23" t="s">
        <v>53</v>
      </c>
      <c r="C13" s="23" t="s">
        <v>54</v>
      </c>
      <c r="D13" s="23" t="s">
        <v>55</v>
      </c>
      <c r="E13" s="24" t="s">
        <v>18</v>
      </c>
    </row>
    <row r="14" spans="1:8" ht="15.75" thickBot="1" x14ac:dyDescent="0.3">
      <c r="A14" s="13" t="s">
        <v>56</v>
      </c>
      <c r="B14" s="25" t="s">
        <v>57</v>
      </c>
      <c r="C14" s="25" t="s">
        <v>58</v>
      </c>
      <c r="D14" s="25" t="s">
        <v>59</v>
      </c>
      <c r="E14" s="26" t="s">
        <v>18</v>
      </c>
    </row>
    <row r="15" spans="1:8" ht="48.75" customHeight="1" x14ac:dyDescent="0.25">
      <c r="A15" s="317" t="s">
        <v>65</v>
      </c>
      <c r="B15" s="318"/>
      <c r="C15" s="318"/>
      <c r="D15" s="318"/>
      <c r="E15" s="318"/>
    </row>
    <row r="18" spans="1:6" ht="15.75" thickBot="1" x14ac:dyDescent="0.3">
      <c r="A18" s="12" t="s">
        <v>82</v>
      </c>
      <c r="B18" s="12"/>
      <c r="C18" s="12"/>
      <c r="D18" s="12"/>
      <c r="E18" s="12"/>
      <c r="F18" s="11"/>
    </row>
    <row r="19" spans="1:6" x14ac:dyDescent="0.25">
      <c r="A19" s="14"/>
      <c r="B19" s="315" t="s">
        <v>67</v>
      </c>
      <c r="C19" s="319"/>
      <c r="D19" s="320"/>
      <c r="E19" s="27"/>
    </row>
    <row r="20" spans="1:6" ht="15.75" thickBot="1" x14ac:dyDescent="0.3">
      <c r="A20" s="31" t="s">
        <v>61</v>
      </c>
      <c r="B20" s="32" t="s">
        <v>9</v>
      </c>
      <c r="C20" s="33" t="s">
        <v>81</v>
      </c>
      <c r="D20" s="34" t="s">
        <v>66</v>
      </c>
      <c r="E20" s="27"/>
    </row>
    <row r="21" spans="1:6" x14ac:dyDescent="0.25">
      <c r="A21" s="35" t="s">
        <v>19</v>
      </c>
      <c r="B21" s="36" t="s">
        <v>70</v>
      </c>
      <c r="C21" s="36" t="s">
        <v>83</v>
      </c>
      <c r="D21" s="37" t="s">
        <v>84</v>
      </c>
      <c r="E21" s="28"/>
    </row>
    <row r="22" spans="1:6" x14ac:dyDescent="0.25">
      <c r="A22" s="5" t="s">
        <v>24</v>
      </c>
      <c r="B22" s="23" t="s">
        <v>71</v>
      </c>
      <c r="C22" s="23" t="s">
        <v>85</v>
      </c>
      <c r="D22" s="24" t="s">
        <v>86</v>
      </c>
      <c r="E22" s="28"/>
    </row>
    <row r="23" spans="1:6" x14ac:dyDescent="0.25">
      <c r="A23" s="5" t="s">
        <v>28</v>
      </c>
      <c r="B23" s="23" t="s">
        <v>72</v>
      </c>
      <c r="C23" s="23" t="s">
        <v>87</v>
      </c>
      <c r="D23" s="24" t="s">
        <v>88</v>
      </c>
      <c r="E23" s="28"/>
    </row>
    <row r="24" spans="1:6" x14ac:dyDescent="0.25">
      <c r="A24" s="5" t="s">
        <v>32</v>
      </c>
      <c r="B24" s="23" t="s">
        <v>73</v>
      </c>
      <c r="C24" s="23" t="s">
        <v>89</v>
      </c>
      <c r="D24" s="24" t="s">
        <v>90</v>
      </c>
      <c r="E24" s="28"/>
    </row>
    <row r="25" spans="1:6" x14ac:dyDescent="0.25">
      <c r="A25" s="5" t="s">
        <v>36</v>
      </c>
      <c r="B25" s="23" t="s">
        <v>74</v>
      </c>
      <c r="C25" s="23" t="s">
        <v>91</v>
      </c>
      <c r="D25" s="24" t="s">
        <v>92</v>
      </c>
      <c r="E25" s="28"/>
    </row>
    <row r="26" spans="1:6" x14ac:dyDescent="0.25">
      <c r="A26" s="5" t="s">
        <v>40</v>
      </c>
      <c r="B26" s="23" t="s">
        <v>75</v>
      </c>
      <c r="C26" s="23" t="s">
        <v>93</v>
      </c>
      <c r="D26" s="24" t="s">
        <v>94</v>
      </c>
      <c r="E26" s="28"/>
    </row>
    <row r="27" spans="1:6" x14ac:dyDescent="0.25">
      <c r="A27" s="5" t="s">
        <v>44</v>
      </c>
      <c r="B27" s="23" t="s">
        <v>76</v>
      </c>
      <c r="C27" s="23" t="s">
        <v>95</v>
      </c>
      <c r="D27" s="24" t="s">
        <v>96</v>
      </c>
      <c r="E27" s="28"/>
    </row>
    <row r="28" spans="1:6" x14ac:dyDescent="0.25">
      <c r="A28" s="5" t="s">
        <v>48</v>
      </c>
      <c r="B28" s="23" t="s">
        <v>77</v>
      </c>
      <c r="C28" s="23" t="s">
        <v>97</v>
      </c>
      <c r="D28" s="24" t="s">
        <v>98</v>
      </c>
      <c r="E28" s="28"/>
    </row>
    <row r="29" spans="1:6" x14ac:dyDescent="0.25">
      <c r="A29" s="5" t="s">
        <v>52</v>
      </c>
      <c r="B29" s="23" t="s">
        <v>78</v>
      </c>
      <c r="C29" s="23" t="s">
        <v>99</v>
      </c>
      <c r="D29" s="24" t="s">
        <v>100</v>
      </c>
      <c r="E29" s="28"/>
    </row>
    <row r="30" spans="1:6" x14ac:dyDescent="0.25">
      <c r="A30" s="5" t="s">
        <v>56</v>
      </c>
      <c r="B30" s="23" t="s">
        <v>79</v>
      </c>
      <c r="C30" s="23" t="s">
        <v>101</v>
      </c>
      <c r="D30" s="24" t="s">
        <v>102</v>
      </c>
      <c r="E30" s="28"/>
    </row>
    <row r="31" spans="1:6" x14ac:dyDescent="0.25">
      <c r="A31" s="29" t="s">
        <v>68</v>
      </c>
      <c r="B31" s="23" t="s">
        <v>16</v>
      </c>
      <c r="C31" s="23" t="s">
        <v>103</v>
      </c>
      <c r="D31" s="24" t="s">
        <v>104</v>
      </c>
    </row>
    <row r="32" spans="1:6" ht="15.75" thickBot="1" x14ac:dyDescent="0.3">
      <c r="A32" s="30" t="s">
        <v>69</v>
      </c>
      <c r="B32" s="25" t="s">
        <v>18</v>
      </c>
      <c r="C32" s="25" t="s">
        <v>80</v>
      </c>
      <c r="D32" s="26" t="s">
        <v>80</v>
      </c>
    </row>
  </sheetData>
  <mergeCells count="3">
    <mergeCell ref="B2:E2"/>
    <mergeCell ref="A15:E15"/>
    <mergeCell ref="B19:D19"/>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0D6B9-4CF2-4041-A3CA-97327C7DCE4E}">
  <dimension ref="A1:E26"/>
  <sheetViews>
    <sheetView workbookViewId="0">
      <selection activeCell="F15" sqref="F15"/>
    </sheetView>
  </sheetViews>
  <sheetFormatPr defaultRowHeight="15" x14ac:dyDescent="0.25"/>
  <cols>
    <col min="1" max="1" width="48.42578125" style="11" customWidth="1"/>
    <col min="2" max="2" width="19.7109375" style="11" bestFit="1" customWidth="1"/>
    <col min="3" max="3" width="15" style="11" bestFit="1" customWidth="1"/>
    <col min="4" max="5" width="9.140625" style="11"/>
    <col min="6" max="6" width="69.85546875" customWidth="1"/>
    <col min="7" max="7" width="15.7109375" customWidth="1"/>
  </cols>
  <sheetData>
    <row r="1" spans="1:4" ht="15.75" customHeight="1" thickBot="1" x14ac:dyDescent="0.3">
      <c r="A1" s="321" t="s">
        <v>118</v>
      </c>
      <c r="B1" s="322"/>
      <c r="C1" s="322"/>
      <c r="D1" s="322"/>
    </row>
    <row r="2" spans="1:4" x14ac:dyDescent="0.25">
      <c r="A2" s="35"/>
      <c r="B2" s="315" t="s">
        <v>109</v>
      </c>
      <c r="C2" s="315"/>
      <c r="D2" s="43"/>
    </row>
    <row r="3" spans="1:4" ht="30" x14ac:dyDescent="0.25">
      <c r="A3" s="44" t="s">
        <v>116</v>
      </c>
      <c r="B3" s="16" t="s">
        <v>110</v>
      </c>
      <c r="C3" s="45" t="s">
        <v>111</v>
      </c>
      <c r="D3" s="17" t="s">
        <v>68</v>
      </c>
    </row>
    <row r="4" spans="1:4" x14ac:dyDescent="0.25">
      <c r="A4" s="46" t="s">
        <v>114</v>
      </c>
      <c r="B4" s="38">
        <v>3180</v>
      </c>
      <c r="C4" s="39">
        <v>755</v>
      </c>
      <c r="D4" s="6">
        <f>B4+C4</f>
        <v>3935</v>
      </c>
    </row>
    <row r="5" spans="1:4" x14ac:dyDescent="0.25">
      <c r="A5" s="47" t="s">
        <v>115</v>
      </c>
      <c r="B5" s="38">
        <v>4802</v>
      </c>
      <c r="C5" s="39">
        <v>63056</v>
      </c>
      <c r="D5" s="6">
        <f>D6-D4</f>
        <v>67858</v>
      </c>
    </row>
    <row r="6" spans="1:4" ht="15.75" thickBot="1" x14ac:dyDescent="0.3">
      <c r="A6" s="48" t="s">
        <v>68</v>
      </c>
      <c r="B6" s="49">
        <f>B4+B5</f>
        <v>7982</v>
      </c>
      <c r="C6" s="50">
        <f>C4+C5</f>
        <v>63811</v>
      </c>
      <c r="D6" s="51">
        <f>B6+C6</f>
        <v>71793</v>
      </c>
    </row>
    <row r="7" spans="1:4" x14ac:dyDescent="0.25">
      <c r="A7" s="42" t="s">
        <v>117</v>
      </c>
      <c r="B7"/>
      <c r="C7"/>
      <c r="D7"/>
    </row>
    <row r="8" spans="1:4" ht="15.75" thickBot="1" x14ac:dyDescent="0.3">
      <c r="A8"/>
      <c r="B8"/>
      <c r="C8"/>
      <c r="D8"/>
    </row>
    <row r="9" spans="1:4" x14ac:dyDescent="0.25">
      <c r="A9" s="52" t="s">
        <v>112</v>
      </c>
      <c r="B9" s="53">
        <f>B4/(B4+B5)</f>
        <v>0.39839639188173392</v>
      </c>
      <c r="C9"/>
      <c r="D9"/>
    </row>
    <row r="10" spans="1:4" x14ac:dyDescent="0.25">
      <c r="A10" s="54" t="s">
        <v>107</v>
      </c>
      <c r="B10" s="55">
        <f>C5/(C4+C5)</f>
        <v>0.98816818416887375</v>
      </c>
      <c r="C10"/>
      <c r="D10"/>
    </row>
    <row r="11" spans="1:4" x14ac:dyDescent="0.25">
      <c r="A11" s="56" t="s">
        <v>113</v>
      </c>
      <c r="B11" s="55">
        <f>B4/(B4+C4)</f>
        <v>0.80813214739517159</v>
      </c>
      <c r="C11"/>
      <c r="D11"/>
    </row>
    <row r="12" spans="1:4" ht="15.75" thickBot="1" x14ac:dyDescent="0.3">
      <c r="A12" s="57" t="s">
        <v>108</v>
      </c>
      <c r="B12" s="58">
        <f>C5/(B5+C5)</f>
        <v>0.92923457808953991</v>
      </c>
      <c r="C12"/>
      <c r="D12"/>
    </row>
    <row r="13" spans="1:4" x14ac:dyDescent="0.25">
      <c r="A13"/>
      <c r="B13"/>
      <c r="C13"/>
      <c r="D13"/>
    </row>
    <row r="14" spans="1:4" x14ac:dyDescent="0.25">
      <c r="A14"/>
      <c r="B14"/>
      <c r="C14"/>
      <c r="D14"/>
    </row>
    <row r="15" spans="1:4" ht="15.75" thickBot="1" x14ac:dyDescent="0.3">
      <c r="A15" s="321" t="s">
        <v>119</v>
      </c>
      <c r="B15" s="322"/>
      <c r="C15" s="322"/>
      <c r="D15" s="322"/>
    </row>
    <row r="16" spans="1:4" x14ac:dyDescent="0.25">
      <c r="A16" s="35"/>
      <c r="B16" s="315" t="s">
        <v>109</v>
      </c>
      <c r="C16" s="315"/>
      <c r="D16" s="43"/>
    </row>
    <row r="17" spans="1:4" ht="29.25" customHeight="1" x14ac:dyDescent="0.25">
      <c r="A17" s="44" t="s">
        <v>120</v>
      </c>
      <c r="B17" s="16" t="s">
        <v>110</v>
      </c>
      <c r="C17" s="45" t="s">
        <v>111</v>
      </c>
      <c r="D17" s="17" t="s">
        <v>68</v>
      </c>
    </row>
    <row r="18" spans="1:4" x14ac:dyDescent="0.25">
      <c r="A18" s="46" t="s">
        <v>114</v>
      </c>
      <c r="B18" s="38">
        <v>4016</v>
      </c>
      <c r="C18" s="39">
        <v>1222</v>
      </c>
      <c r="D18" s="6">
        <f>B18+C18</f>
        <v>5238</v>
      </c>
    </row>
    <row r="19" spans="1:4" x14ac:dyDescent="0.25">
      <c r="A19" s="47" t="s">
        <v>115</v>
      </c>
      <c r="B19" s="38">
        <v>3966</v>
      </c>
      <c r="C19" s="39">
        <v>62589</v>
      </c>
      <c r="D19" s="6">
        <f>D20-D18</f>
        <v>66555</v>
      </c>
    </row>
    <row r="20" spans="1:4" ht="15.75" thickBot="1" x14ac:dyDescent="0.3">
      <c r="A20" s="48" t="s">
        <v>68</v>
      </c>
      <c r="B20" s="49">
        <f>B18+B19</f>
        <v>7982</v>
      </c>
      <c r="C20" s="50">
        <f>C18+C19</f>
        <v>63811</v>
      </c>
      <c r="D20" s="51">
        <f>B20+C20</f>
        <v>71793</v>
      </c>
    </row>
    <row r="21" spans="1:4" x14ac:dyDescent="0.25">
      <c r="A21" s="42" t="s">
        <v>117</v>
      </c>
      <c r="B21"/>
      <c r="C21"/>
      <c r="D21"/>
    </row>
    <row r="22" spans="1:4" ht="15.75" thickBot="1" x14ac:dyDescent="0.3">
      <c r="A22"/>
      <c r="B22"/>
      <c r="C22"/>
      <c r="D22"/>
    </row>
    <row r="23" spans="1:4" x14ac:dyDescent="0.25">
      <c r="A23" s="52" t="s">
        <v>112</v>
      </c>
      <c r="B23" s="53">
        <f>B18/(B18+B19)</f>
        <v>0.50313204710598847</v>
      </c>
      <c r="C23"/>
      <c r="D23"/>
    </row>
    <row r="24" spans="1:4" x14ac:dyDescent="0.25">
      <c r="A24" s="54" t="s">
        <v>107</v>
      </c>
      <c r="B24" s="55">
        <f>C19/(C18+C19)</f>
        <v>0.98084969676074663</v>
      </c>
      <c r="C24"/>
      <c r="D24"/>
    </row>
    <row r="25" spans="1:4" x14ac:dyDescent="0.25">
      <c r="A25" s="56" t="s">
        <v>113</v>
      </c>
      <c r="B25" s="55">
        <f>B18/(B18+C18)</f>
        <v>0.766704849179076</v>
      </c>
      <c r="C25"/>
      <c r="D25"/>
    </row>
    <row r="26" spans="1:4" ht="15.75" thickBot="1" x14ac:dyDescent="0.3">
      <c r="A26" s="57" t="s">
        <v>108</v>
      </c>
      <c r="B26" s="58">
        <f>C19/(B19+C19)</f>
        <v>0.94041018706333113</v>
      </c>
      <c r="C26"/>
      <c r="D26"/>
    </row>
  </sheetData>
  <mergeCells count="4">
    <mergeCell ref="B2:C2"/>
    <mergeCell ref="A1:D1"/>
    <mergeCell ref="A15:D15"/>
    <mergeCell ref="B16:C1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C3A7B-7722-4934-B185-04A4BC510EA8}">
  <dimension ref="A1:L36"/>
  <sheetViews>
    <sheetView topLeftCell="A10" zoomScale="115" zoomScaleNormal="115" workbookViewId="0">
      <selection activeCell="C18" sqref="C18"/>
    </sheetView>
  </sheetViews>
  <sheetFormatPr defaultRowHeight="15" x14ac:dyDescent="0.25"/>
  <cols>
    <col min="1" max="1" width="47.42578125" style="42" customWidth="1"/>
    <col min="2" max="2" width="9.5703125" style="42" bestFit="1" customWidth="1"/>
    <col min="3" max="5" width="11.7109375" style="42" bestFit="1" customWidth="1"/>
    <col min="6" max="6" width="12" style="42" customWidth="1"/>
    <col min="7" max="7" width="11.85546875" style="42" customWidth="1"/>
    <col min="8" max="8" width="11.7109375" style="42" customWidth="1"/>
    <col min="9" max="11" width="11.7109375" style="42" bestFit="1" customWidth="1"/>
    <col min="12" max="12" width="10.7109375" style="42" bestFit="1" customWidth="1"/>
  </cols>
  <sheetData>
    <row r="1" spans="1:12" x14ac:dyDescent="0.25">
      <c r="A1" s="59" t="s">
        <v>349</v>
      </c>
      <c r="B1" s="59"/>
      <c r="C1" s="60"/>
      <c r="D1" s="60"/>
      <c r="E1" s="60"/>
      <c r="F1" s="60"/>
      <c r="G1" s="60"/>
      <c r="H1" s="60"/>
      <c r="I1" s="60"/>
      <c r="J1" s="60"/>
      <c r="K1" s="60"/>
      <c r="L1" s="60"/>
    </row>
    <row r="2" spans="1:12" ht="15.75" thickBot="1" x14ac:dyDescent="0.3">
      <c r="A2" s="72" t="s">
        <v>125</v>
      </c>
      <c r="B2" s="72" t="s">
        <v>122</v>
      </c>
      <c r="C2" s="73">
        <v>2010</v>
      </c>
      <c r="D2" s="73">
        <v>2011</v>
      </c>
      <c r="E2" s="73">
        <v>2012</v>
      </c>
      <c r="F2" s="73">
        <v>2013</v>
      </c>
      <c r="G2" s="73">
        <v>2014</v>
      </c>
      <c r="H2" s="73">
        <v>2015</v>
      </c>
      <c r="I2" s="73">
        <v>2016</v>
      </c>
      <c r="J2" s="73">
        <v>2017</v>
      </c>
      <c r="K2" s="73">
        <v>2018</v>
      </c>
      <c r="L2" s="73">
        <v>2019</v>
      </c>
    </row>
    <row r="3" spans="1:12" x14ac:dyDescent="0.25">
      <c r="A3" s="95" t="s">
        <v>121</v>
      </c>
      <c r="B3" s="311" t="s">
        <v>123</v>
      </c>
      <c r="C3" s="74" t="s">
        <v>176</v>
      </c>
      <c r="D3" s="74" t="s">
        <v>233</v>
      </c>
      <c r="E3" s="74" t="s">
        <v>234</v>
      </c>
      <c r="F3" s="74" t="s">
        <v>235</v>
      </c>
      <c r="G3" s="74" t="s">
        <v>236</v>
      </c>
      <c r="H3" s="74" t="s">
        <v>237</v>
      </c>
      <c r="I3" s="74" t="s">
        <v>238</v>
      </c>
      <c r="J3" s="74" t="s">
        <v>239</v>
      </c>
      <c r="K3" s="74" t="s">
        <v>240</v>
      </c>
      <c r="L3" s="75" t="s">
        <v>241</v>
      </c>
    </row>
    <row r="4" spans="1:12" x14ac:dyDescent="0.25">
      <c r="A4" s="96" t="s">
        <v>150</v>
      </c>
      <c r="B4" s="312"/>
      <c r="C4" s="79">
        <f t="shared" ref="C4:L4" si="0">C3/C33*10000</f>
        <v>20.312078534587751</v>
      </c>
      <c r="D4" s="79">
        <f t="shared" si="0"/>
        <v>40.418864798090404</v>
      </c>
      <c r="E4" s="79">
        <f t="shared" si="0"/>
        <v>56.181011912286429</v>
      </c>
      <c r="F4" s="79">
        <f t="shared" si="0"/>
        <v>69.353233933864601</v>
      </c>
      <c r="G4" s="79">
        <f t="shared" si="0"/>
        <v>81.368639163504866</v>
      </c>
      <c r="H4" s="79">
        <f t="shared" si="0"/>
        <v>93.149725798040464</v>
      </c>
      <c r="I4" s="79">
        <f t="shared" si="0"/>
        <v>105.3823459054302</v>
      </c>
      <c r="J4" s="79">
        <f t="shared" si="0"/>
        <v>118.20444480827692</v>
      </c>
      <c r="K4" s="79">
        <f t="shared" si="0"/>
        <v>131.01409874836253</v>
      </c>
      <c r="L4" s="81">
        <f t="shared" si="0"/>
        <v>137.35027986649925</v>
      </c>
    </row>
    <row r="5" spans="1:12" x14ac:dyDescent="0.25">
      <c r="A5" s="96" t="s">
        <v>304</v>
      </c>
      <c r="B5" s="312"/>
      <c r="C5" s="65" t="s">
        <v>18</v>
      </c>
      <c r="D5" s="65" t="s">
        <v>18</v>
      </c>
      <c r="E5" s="65" t="s">
        <v>18</v>
      </c>
      <c r="F5" s="65" t="s">
        <v>18</v>
      </c>
      <c r="G5" s="65" t="s">
        <v>18</v>
      </c>
      <c r="H5" s="65" t="s">
        <v>18</v>
      </c>
      <c r="I5" s="65" t="s">
        <v>18</v>
      </c>
      <c r="J5" s="65" t="s">
        <v>18</v>
      </c>
      <c r="K5" s="65" t="s">
        <v>18</v>
      </c>
      <c r="L5" s="66" t="s">
        <v>18</v>
      </c>
    </row>
    <row r="6" spans="1:12" x14ac:dyDescent="0.25">
      <c r="A6" s="96" t="s">
        <v>328</v>
      </c>
      <c r="B6" s="312"/>
      <c r="C6" s="61" t="s">
        <v>186</v>
      </c>
      <c r="D6" s="61" t="s">
        <v>242</v>
      </c>
      <c r="E6" s="61" t="s">
        <v>243</v>
      </c>
      <c r="F6" s="61" t="s">
        <v>244</v>
      </c>
      <c r="G6" s="61" t="s">
        <v>245</v>
      </c>
      <c r="H6" s="61" t="s">
        <v>246</v>
      </c>
      <c r="I6" s="61" t="s">
        <v>247</v>
      </c>
      <c r="J6" s="61" t="s">
        <v>248</v>
      </c>
      <c r="K6" s="61" t="s">
        <v>249</v>
      </c>
      <c r="L6" s="62" t="s">
        <v>250</v>
      </c>
    </row>
    <row r="7" spans="1:12" x14ac:dyDescent="0.25">
      <c r="A7" s="96" t="s">
        <v>329</v>
      </c>
      <c r="B7" s="312"/>
      <c r="C7" s="61" t="s">
        <v>195</v>
      </c>
      <c r="D7" s="61" t="s">
        <v>251</v>
      </c>
      <c r="E7" s="61" t="s">
        <v>252</v>
      </c>
      <c r="F7" s="61" t="s">
        <v>253</v>
      </c>
      <c r="G7" s="61" t="s">
        <v>254</v>
      </c>
      <c r="H7" s="61" t="s">
        <v>255</v>
      </c>
      <c r="I7" s="61" t="s">
        <v>256</v>
      </c>
      <c r="J7" s="61" t="s">
        <v>257</v>
      </c>
      <c r="K7" s="61" t="s">
        <v>258</v>
      </c>
      <c r="L7" s="62" t="s">
        <v>259</v>
      </c>
    </row>
    <row r="8" spans="1:12" x14ac:dyDescent="0.25">
      <c r="A8" s="96" t="s">
        <v>330</v>
      </c>
      <c r="B8" s="312"/>
      <c r="C8" s="61" t="s">
        <v>131</v>
      </c>
      <c r="D8" s="61" t="s">
        <v>260</v>
      </c>
      <c r="E8" s="61" t="s">
        <v>261</v>
      </c>
      <c r="F8" s="61" t="s">
        <v>262</v>
      </c>
      <c r="G8" s="61" t="s">
        <v>263</v>
      </c>
      <c r="H8" s="61" t="s">
        <v>264</v>
      </c>
      <c r="I8" s="61" t="s">
        <v>265</v>
      </c>
      <c r="J8" s="61" t="s">
        <v>266</v>
      </c>
      <c r="K8" s="61" t="s">
        <v>267</v>
      </c>
      <c r="L8" s="62" t="s">
        <v>268</v>
      </c>
    </row>
    <row r="9" spans="1:12" x14ac:dyDescent="0.25">
      <c r="A9" s="96" t="s">
        <v>332</v>
      </c>
      <c r="B9" s="312"/>
      <c r="C9" s="61" t="s">
        <v>18</v>
      </c>
      <c r="D9" s="61" t="s">
        <v>132</v>
      </c>
      <c r="E9" s="61" t="s">
        <v>152</v>
      </c>
      <c r="F9" s="61" t="s">
        <v>269</v>
      </c>
      <c r="G9" s="61" t="s">
        <v>270</v>
      </c>
      <c r="H9" s="61" t="s">
        <v>213</v>
      </c>
      <c r="I9" s="61" t="s">
        <v>271</v>
      </c>
      <c r="J9" s="61" t="s">
        <v>230</v>
      </c>
      <c r="K9" s="61" t="s">
        <v>159</v>
      </c>
      <c r="L9" s="62" t="s">
        <v>160</v>
      </c>
    </row>
    <row r="10" spans="1:12" x14ac:dyDescent="0.25">
      <c r="A10" s="97" t="s">
        <v>331</v>
      </c>
      <c r="B10" s="312"/>
      <c r="C10" s="61" t="s">
        <v>132</v>
      </c>
      <c r="D10" s="61" t="s">
        <v>272</v>
      </c>
      <c r="E10" s="61" t="s">
        <v>273</v>
      </c>
      <c r="F10" s="61" t="s">
        <v>274</v>
      </c>
      <c r="G10" s="61" t="s">
        <v>275</v>
      </c>
      <c r="H10" s="61" t="s">
        <v>276</v>
      </c>
      <c r="I10" s="61" t="s">
        <v>277</v>
      </c>
      <c r="J10" s="61" t="s">
        <v>278</v>
      </c>
      <c r="K10" s="61" t="s">
        <v>162</v>
      </c>
      <c r="L10" s="62" t="s">
        <v>163</v>
      </c>
    </row>
    <row r="11" spans="1:12" x14ac:dyDescent="0.25">
      <c r="A11" s="97" t="s">
        <v>327</v>
      </c>
      <c r="B11" s="312"/>
      <c r="C11" s="61" t="s">
        <v>305</v>
      </c>
      <c r="D11" s="61" t="s">
        <v>306</v>
      </c>
      <c r="E11" s="61" t="s">
        <v>307</v>
      </c>
      <c r="F11" s="61" t="s">
        <v>308</v>
      </c>
      <c r="G11" s="61" t="s">
        <v>309</v>
      </c>
      <c r="H11" s="61" t="s">
        <v>310</v>
      </c>
      <c r="I11" s="61" t="s">
        <v>311</v>
      </c>
      <c r="J11" s="61" t="s">
        <v>312</v>
      </c>
      <c r="K11" s="61" t="s">
        <v>313</v>
      </c>
      <c r="L11" s="62" t="s">
        <v>314</v>
      </c>
    </row>
    <row r="12" spans="1:12" x14ac:dyDescent="0.25">
      <c r="A12" s="96" t="s">
        <v>303</v>
      </c>
      <c r="B12" s="312"/>
      <c r="C12" s="61" t="s">
        <v>18</v>
      </c>
      <c r="D12" s="61" t="s">
        <v>18</v>
      </c>
      <c r="E12" s="61" t="s">
        <v>18</v>
      </c>
      <c r="F12" s="61" t="s">
        <v>18</v>
      </c>
      <c r="G12" s="61" t="s">
        <v>18</v>
      </c>
      <c r="H12" s="61" t="s">
        <v>18</v>
      </c>
      <c r="I12" s="61" t="s">
        <v>18</v>
      </c>
      <c r="J12" s="61" t="s">
        <v>18</v>
      </c>
      <c r="K12" s="61" t="s">
        <v>18</v>
      </c>
      <c r="L12" s="62" t="s">
        <v>18</v>
      </c>
    </row>
    <row r="13" spans="1:12" x14ac:dyDescent="0.25">
      <c r="A13" s="96" t="s">
        <v>333</v>
      </c>
      <c r="B13" s="312"/>
      <c r="C13" s="61" t="s">
        <v>217</v>
      </c>
      <c r="D13" s="61" t="s">
        <v>279</v>
      </c>
      <c r="E13" s="61" t="s">
        <v>280</v>
      </c>
      <c r="F13" s="61" t="s">
        <v>281</v>
      </c>
      <c r="G13" s="61" t="s">
        <v>282</v>
      </c>
      <c r="H13" s="61" t="s">
        <v>283</v>
      </c>
      <c r="I13" s="61" t="s">
        <v>284</v>
      </c>
      <c r="J13" s="61" t="s">
        <v>285</v>
      </c>
      <c r="K13" s="61" t="s">
        <v>286</v>
      </c>
      <c r="L13" s="62" t="s">
        <v>287</v>
      </c>
    </row>
    <row r="14" spans="1:12" x14ac:dyDescent="0.25">
      <c r="A14" s="96" t="s">
        <v>334</v>
      </c>
      <c r="B14" s="312"/>
      <c r="C14" s="61" t="s">
        <v>152</v>
      </c>
      <c r="D14" s="61" t="s">
        <v>288</v>
      </c>
      <c r="E14" s="61" t="s">
        <v>175</v>
      </c>
      <c r="F14" s="61" t="s">
        <v>289</v>
      </c>
      <c r="G14" s="61" t="s">
        <v>290</v>
      </c>
      <c r="H14" s="61" t="s">
        <v>291</v>
      </c>
      <c r="I14" s="61" t="s">
        <v>292</v>
      </c>
      <c r="J14" s="61" t="s">
        <v>274</v>
      </c>
      <c r="K14" s="61" t="s">
        <v>154</v>
      </c>
      <c r="L14" s="62" t="s">
        <v>135</v>
      </c>
    </row>
    <row r="15" spans="1:12" x14ac:dyDescent="0.25">
      <c r="A15" s="96" t="s">
        <v>335</v>
      </c>
      <c r="B15" s="312"/>
      <c r="C15" s="61" t="s">
        <v>132</v>
      </c>
      <c r="D15" s="61" t="s">
        <v>293</v>
      </c>
      <c r="E15" s="61" t="s">
        <v>294</v>
      </c>
      <c r="F15" s="61" t="s">
        <v>161</v>
      </c>
      <c r="G15" s="61" t="s">
        <v>295</v>
      </c>
      <c r="H15" s="61" t="s">
        <v>296</v>
      </c>
      <c r="I15" s="61" t="s">
        <v>297</v>
      </c>
      <c r="J15" s="61" t="s">
        <v>298</v>
      </c>
      <c r="K15" s="61" t="s">
        <v>299</v>
      </c>
      <c r="L15" s="62" t="s">
        <v>300</v>
      </c>
    </row>
    <row r="16" spans="1:12" x14ac:dyDescent="0.25">
      <c r="A16" s="96" t="s">
        <v>326</v>
      </c>
      <c r="B16" s="312"/>
      <c r="C16" s="61" t="s">
        <v>316</v>
      </c>
      <c r="D16" s="61" t="s">
        <v>317</v>
      </c>
      <c r="E16" s="61" t="s">
        <v>318</v>
      </c>
      <c r="F16" s="61" t="s">
        <v>319</v>
      </c>
      <c r="G16" s="61" t="s">
        <v>320</v>
      </c>
      <c r="H16" s="61" t="s">
        <v>321</v>
      </c>
      <c r="I16" s="61" t="s">
        <v>322</v>
      </c>
      <c r="J16" s="61" t="s">
        <v>323</v>
      </c>
      <c r="K16" s="61" t="s">
        <v>324</v>
      </c>
      <c r="L16" s="62" t="s">
        <v>325</v>
      </c>
    </row>
    <row r="17" spans="1:12" ht="15.75" thickBot="1" x14ac:dyDescent="0.3">
      <c r="A17" s="98" t="s">
        <v>128</v>
      </c>
      <c r="B17" s="323"/>
      <c r="C17" s="63" t="s">
        <v>139</v>
      </c>
      <c r="D17" s="63" t="s">
        <v>164</v>
      </c>
      <c r="E17" s="63" t="s">
        <v>165</v>
      </c>
      <c r="F17" s="63" t="s">
        <v>166</v>
      </c>
      <c r="G17" s="63" t="s">
        <v>167</v>
      </c>
      <c r="H17" s="63" t="s">
        <v>168</v>
      </c>
      <c r="I17" s="63" t="s">
        <v>169</v>
      </c>
      <c r="J17" s="63" t="s">
        <v>170</v>
      </c>
      <c r="K17" s="63" t="s">
        <v>171</v>
      </c>
      <c r="L17" s="64" t="s">
        <v>172</v>
      </c>
    </row>
    <row r="18" spans="1:12" x14ac:dyDescent="0.25">
      <c r="A18" s="99" t="s">
        <v>121</v>
      </c>
      <c r="B18" s="324" t="s">
        <v>124</v>
      </c>
      <c r="C18" s="93" t="s">
        <v>176</v>
      </c>
      <c r="D18" s="93" t="s">
        <v>177</v>
      </c>
      <c r="E18" s="93" t="s">
        <v>178</v>
      </c>
      <c r="F18" s="93" t="s">
        <v>179</v>
      </c>
      <c r="G18" s="93" t="s">
        <v>180</v>
      </c>
      <c r="H18" s="93" t="s">
        <v>181</v>
      </c>
      <c r="I18" s="93" t="s">
        <v>182</v>
      </c>
      <c r="J18" s="93" t="s">
        <v>183</v>
      </c>
      <c r="K18" s="93" t="s">
        <v>184</v>
      </c>
      <c r="L18" s="94" t="s">
        <v>185</v>
      </c>
    </row>
    <row r="19" spans="1:12" x14ac:dyDescent="0.25">
      <c r="A19" s="96" t="s">
        <v>150</v>
      </c>
      <c r="B19" s="312"/>
      <c r="C19" s="79">
        <f t="shared" ref="C19:L19" si="1">C18/C33*10000</f>
        <v>20.312078534587751</v>
      </c>
      <c r="D19" s="79">
        <f t="shared" si="1"/>
        <v>20.907993363458509</v>
      </c>
      <c r="E19" s="79">
        <f t="shared" si="1"/>
        <v>17.56770326597859</v>
      </c>
      <c r="F19" s="79">
        <f t="shared" si="1"/>
        <v>15.776499248861386</v>
      </c>
      <c r="G19" s="79">
        <f t="shared" si="1"/>
        <v>15.374222315304294</v>
      </c>
      <c r="H19" s="79">
        <f t="shared" si="1"/>
        <v>15.735596750399397</v>
      </c>
      <c r="I19" s="79">
        <f t="shared" si="1"/>
        <v>16.671318076708395</v>
      </c>
      <c r="J19" s="79">
        <f t="shared" si="1"/>
        <v>17.907379099609109</v>
      </c>
      <c r="K19" s="79">
        <f t="shared" si="1"/>
        <v>18.617762301188062</v>
      </c>
      <c r="L19" s="81">
        <f t="shared" si="1"/>
        <v>12.442775514214393</v>
      </c>
    </row>
    <row r="20" spans="1:12" x14ac:dyDescent="0.25">
      <c r="A20" s="96" t="s">
        <v>304</v>
      </c>
      <c r="B20" s="312"/>
      <c r="C20" s="65" t="s">
        <v>18</v>
      </c>
      <c r="D20" s="65" t="s">
        <v>18</v>
      </c>
      <c r="E20" s="65" t="s">
        <v>18</v>
      </c>
      <c r="F20" s="65" t="s">
        <v>18</v>
      </c>
      <c r="G20" s="65" t="s">
        <v>18</v>
      </c>
      <c r="H20" s="65" t="s">
        <v>18</v>
      </c>
      <c r="I20" s="65" t="s">
        <v>18</v>
      </c>
      <c r="J20" s="65" t="s">
        <v>18</v>
      </c>
      <c r="K20" s="65" t="s">
        <v>18</v>
      </c>
      <c r="L20" s="66" t="s">
        <v>18</v>
      </c>
    </row>
    <row r="21" spans="1:12" x14ac:dyDescent="0.25">
      <c r="A21" s="96" t="s">
        <v>328</v>
      </c>
      <c r="B21" s="312"/>
      <c r="C21" s="61" t="s">
        <v>186</v>
      </c>
      <c r="D21" s="61" t="s">
        <v>187</v>
      </c>
      <c r="E21" s="61" t="s">
        <v>188</v>
      </c>
      <c r="F21" s="61" t="s">
        <v>189</v>
      </c>
      <c r="G21" s="61" t="s">
        <v>129</v>
      </c>
      <c r="H21" s="61" t="s">
        <v>190</v>
      </c>
      <c r="I21" s="61" t="s">
        <v>191</v>
      </c>
      <c r="J21" s="61" t="s">
        <v>192</v>
      </c>
      <c r="K21" s="61" t="s">
        <v>193</v>
      </c>
      <c r="L21" s="62" t="s">
        <v>194</v>
      </c>
    </row>
    <row r="22" spans="1:12" x14ac:dyDescent="0.25">
      <c r="A22" s="96" t="s">
        <v>329</v>
      </c>
      <c r="B22" s="312"/>
      <c r="C22" s="61" t="s">
        <v>195</v>
      </c>
      <c r="D22" s="61" t="s">
        <v>196</v>
      </c>
      <c r="E22" s="61" t="s">
        <v>197</v>
      </c>
      <c r="F22" s="61" t="s">
        <v>198</v>
      </c>
      <c r="G22" s="61" t="s">
        <v>199</v>
      </c>
      <c r="H22" s="61" t="s">
        <v>200</v>
      </c>
      <c r="I22" s="61" t="s">
        <v>201</v>
      </c>
      <c r="J22" s="61" t="s">
        <v>202</v>
      </c>
      <c r="K22" s="61" t="s">
        <v>203</v>
      </c>
      <c r="L22" s="62" t="s">
        <v>204</v>
      </c>
    </row>
    <row r="23" spans="1:12" x14ac:dyDescent="0.25">
      <c r="A23" s="96" t="s">
        <v>330</v>
      </c>
      <c r="B23" s="312"/>
      <c r="C23" s="61" t="s">
        <v>131</v>
      </c>
      <c r="D23" s="61" t="s">
        <v>205</v>
      </c>
      <c r="E23" s="61" t="s">
        <v>206</v>
      </c>
      <c r="F23" s="61" t="s">
        <v>207</v>
      </c>
      <c r="G23" s="61" t="s">
        <v>208</v>
      </c>
      <c r="H23" s="61" t="s">
        <v>209</v>
      </c>
      <c r="I23" s="61" t="s">
        <v>210</v>
      </c>
      <c r="J23" s="61" t="s">
        <v>211</v>
      </c>
      <c r="K23" s="61" t="s">
        <v>212</v>
      </c>
      <c r="L23" s="62" t="s">
        <v>157</v>
      </c>
    </row>
    <row r="24" spans="1:12" x14ac:dyDescent="0.25">
      <c r="A24" s="96" t="s">
        <v>332</v>
      </c>
      <c r="B24" s="312"/>
      <c r="C24" s="61" t="s">
        <v>18</v>
      </c>
      <c r="D24" s="61" t="s">
        <v>132</v>
      </c>
      <c r="E24" s="61" t="s">
        <v>132</v>
      </c>
      <c r="F24" s="61" t="s">
        <v>152</v>
      </c>
      <c r="G24" s="61" t="s">
        <v>137</v>
      </c>
      <c r="H24" s="61" t="s">
        <v>173</v>
      </c>
      <c r="I24" s="61" t="s">
        <v>174</v>
      </c>
      <c r="J24" s="61" t="s">
        <v>175</v>
      </c>
      <c r="K24" s="61" t="s">
        <v>18</v>
      </c>
      <c r="L24" s="62" t="s">
        <v>18</v>
      </c>
    </row>
    <row r="25" spans="1:12" x14ac:dyDescent="0.25">
      <c r="A25" s="97" t="s">
        <v>331</v>
      </c>
      <c r="B25" s="312"/>
      <c r="C25" s="61" t="s">
        <v>132</v>
      </c>
      <c r="D25" s="61" t="s">
        <v>133</v>
      </c>
      <c r="E25" s="61" t="s">
        <v>135</v>
      </c>
      <c r="F25" s="61" t="s">
        <v>213</v>
      </c>
      <c r="G25" s="61" t="s">
        <v>214</v>
      </c>
      <c r="H25" s="61" t="s">
        <v>215</v>
      </c>
      <c r="I25" s="61" t="s">
        <v>216</v>
      </c>
      <c r="J25" s="89">
        <v>106</v>
      </c>
      <c r="K25" s="61" t="s">
        <v>18</v>
      </c>
      <c r="L25" s="62" t="s">
        <v>18</v>
      </c>
    </row>
    <row r="26" spans="1:12" x14ac:dyDescent="0.25">
      <c r="A26" s="97" t="s">
        <v>327</v>
      </c>
      <c r="B26" s="312"/>
      <c r="C26" s="61" t="s">
        <v>305</v>
      </c>
      <c r="D26" s="61" t="s">
        <v>336</v>
      </c>
      <c r="E26" s="61" t="s">
        <v>337</v>
      </c>
      <c r="F26" s="61" t="s">
        <v>338</v>
      </c>
      <c r="G26" s="61" t="s">
        <v>339</v>
      </c>
      <c r="H26" s="61" t="s">
        <v>340</v>
      </c>
      <c r="I26" s="61" t="s">
        <v>341</v>
      </c>
      <c r="J26" s="61" t="s">
        <v>342</v>
      </c>
      <c r="K26" s="61" t="s">
        <v>343</v>
      </c>
      <c r="L26" s="62" t="s">
        <v>344</v>
      </c>
    </row>
    <row r="27" spans="1:12" x14ac:dyDescent="0.25">
      <c r="A27" s="96" t="s">
        <v>303</v>
      </c>
      <c r="B27" s="312"/>
      <c r="C27" s="61" t="s">
        <v>18</v>
      </c>
      <c r="D27" s="61" t="s">
        <v>18</v>
      </c>
      <c r="E27" s="61" t="s">
        <v>18</v>
      </c>
      <c r="F27" s="61" t="s">
        <v>18</v>
      </c>
      <c r="G27" s="61" t="s">
        <v>18</v>
      </c>
      <c r="H27" s="61" t="s">
        <v>18</v>
      </c>
      <c r="I27" s="61" t="s">
        <v>18</v>
      </c>
      <c r="J27" s="61" t="s">
        <v>18</v>
      </c>
      <c r="K27" s="61" t="s">
        <v>18</v>
      </c>
      <c r="L27" s="62" t="s">
        <v>18</v>
      </c>
    </row>
    <row r="28" spans="1:12" x14ac:dyDescent="0.25">
      <c r="A28" s="96" t="s">
        <v>333</v>
      </c>
      <c r="B28" s="312"/>
      <c r="C28" s="61" t="s">
        <v>217</v>
      </c>
      <c r="D28" s="61" t="s">
        <v>218</v>
      </c>
      <c r="E28" s="61" t="s">
        <v>219</v>
      </c>
      <c r="F28" s="61" t="s">
        <v>220</v>
      </c>
      <c r="G28" s="61" t="s">
        <v>221</v>
      </c>
      <c r="H28" s="61" t="s">
        <v>222</v>
      </c>
      <c r="I28" s="61" t="s">
        <v>223</v>
      </c>
      <c r="J28" s="61" t="s">
        <v>136</v>
      </c>
      <c r="K28" s="61" t="s">
        <v>130</v>
      </c>
      <c r="L28" s="62" t="s">
        <v>139</v>
      </c>
    </row>
    <row r="29" spans="1:12" x14ac:dyDescent="0.25">
      <c r="A29" s="96" t="s">
        <v>334</v>
      </c>
      <c r="B29" s="312"/>
      <c r="C29" s="61" t="s">
        <v>152</v>
      </c>
      <c r="D29" s="61" t="s">
        <v>224</v>
      </c>
      <c r="E29" s="61" t="s">
        <v>225</v>
      </c>
      <c r="F29" s="61" t="s">
        <v>155</v>
      </c>
      <c r="G29" s="61" t="s">
        <v>158</v>
      </c>
      <c r="H29" s="61" t="s">
        <v>153</v>
      </c>
      <c r="I29" s="61" t="s">
        <v>134</v>
      </c>
      <c r="J29" s="89">
        <v>78</v>
      </c>
      <c r="K29" s="61" t="s">
        <v>18</v>
      </c>
      <c r="L29" s="62" t="s">
        <v>18</v>
      </c>
    </row>
    <row r="30" spans="1:12" x14ac:dyDescent="0.25">
      <c r="A30" s="96" t="s">
        <v>335</v>
      </c>
      <c r="B30" s="312"/>
      <c r="C30" s="61" t="s">
        <v>132</v>
      </c>
      <c r="D30" s="61" t="s">
        <v>226</v>
      </c>
      <c r="E30" s="61" t="s">
        <v>227</v>
      </c>
      <c r="F30" s="61" t="s">
        <v>228</v>
      </c>
      <c r="G30" s="61" t="s">
        <v>229</v>
      </c>
      <c r="H30" s="61" t="s">
        <v>230</v>
      </c>
      <c r="I30" s="61" t="s">
        <v>138</v>
      </c>
      <c r="J30" s="61" t="s">
        <v>231</v>
      </c>
      <c r="K30" s="61" t="s">
        <v>232</v>
      </c>
      <c r="L30" s="62" t="s">
        <v>156</v>
      </c>
    </row>
    <row r="31" spans="1:12" x14ac:dyDescent="0.25">
      <c r="A31" s="96" t="s">
        <v>326</v>
      </c>
      <c r="B31" s="312"/>
      <c r="C31" s="61" t="s">
        <v>316</v>
      </c>
      <c r="D31" s="61" t="s">
        <v>223</v>
      </c>
      <c r="E31" s="61" t="s">
        <v>298</v>
      </c>
      <c r="F31" s="61" t="s">
        <v>345</v>
      </c>
      <c r="G31" s="61" t="s">
        <v>315</v>
      </c>
      <c r="H31" s="61" t="s">
        <v>346</v>
      </c>
      <c r="I31" s="61" t="s">
        <v>347</v>
      </c>
      <c r="J31" s="61" t="s">
        <v>348</v>
      </c>
      <c r="K31" s="61" t="s">
        <v>130</v>
      </c>
      <c r="L31" s="62" t="s">
        <v>139</v>
      </c>
    </row>
    <row r="32" spans="1:12" ht="15.75" thickBot="1" x14ac:dyDescent="0.3">
      <c r="A32" s="98" t="s">
        <v>128</v>
      </c>
      <c r="B32" s="323"/>
      <c r="C32" s="63" t="s">
        <v>139</v>
      </c>
      <c r="D32" s="63" t="s">
        <v>140</v>
      </c>
      <c r="E32" s="63" t="s">
        <v>141</v>
      </c>
      <c r="F32" s="63" t="s">
        <v>142</v>
      </c>
      <c r="G32" s="63" t="s">
        <v>143</v>
      </c>
      <c r="H32" s="63" t="s">
        <v>144</v>
      </c>
      <c r="I32" s="63" t="s">
        <v>145</v>
      </c>
      <c r="J32" s="63" t="s">
        <v>146</v>
      </c>
      <c r="K32" s="63" t="s">
        <v>147</v>
      </c>
      <c r="L32" s="64" t="s">
        <v>148</v>
      </c>
    </row>
    <row r="33" spans="1:12" ht="15.75" thickBot="1" x14ac:dyDescent="0.3">
      <c r="A33" s="100" t="s">
        <v>149</v>
      </c>
      <c r="B33" s="90"/>
      <c r="C33" s="91">
        <v>4648958</v>
      </c>
      <c r="D33" s="91">
        <v>4709682</v>
      </c>
      <c r="E33" s="91">
        <v>4770117</v>
      </c>
      <c r="F33" s="91">
        <v>4829335</v>
      </c>
      <c r="G33" s="91">
        <v>4889353</v>
      </c>
      <c r="H33" s="91">
        <v>4953101</v>
      </c>
      <c r="I33" s="91">
        <v>5016400</v>
      </c>
      <c r="J33" s="91">
        <v>5081704</v>
      </c>
      <c r="K33" s="91">
        <v>5146698</v>
      </c>
      <c r="L33" s="92">
        <v>5211056</v>
      </c>
    </row>
    <row r="35" spans="1:12" x14ac:dyDescent="0.25">
      <c r="C35" s="80"/>
      <c r="D35" s="80"/>
      <c r="E35" s="80"/>
    </row>
    <row r="36" spans="1:12" x14ac:dyDescent="0.25">
      <c r="C36" s="80"/>
      <c r="D36" s="80"/>
    </row>
  </sheetData>
  <mergeCells count="2">
    <mergeCell ref="B3:B17"/>
    <mergeCell ref="B18:B3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9D813-8116-4A49-BDB1-7A363C6D02F3}">
  <dimension ref="A1:M36"/>
  <sheetViews>
    <sheetView topLeftCell="A13" zoomScale="115" zoomScaleNormal="115" workbookViewId="0">
      <selection activeCell="M33" sqref="M33"/>
    </sheetView>
  </sheetViews>
  <sheetFormatPr defaultRowHeight="15" x14ac:dyDescent="0.25"/>
  <cols>
    <col min="1" max="1" width="47.42578125" style="42" customWidth="1"/>
    <col min="2" max="2" width="9.5703125" style="42" bestFit="1" customWidth="1"/>
    <col min="3" max="5" width="11.7109375" style="42" bestFit="1" customWidth="1"/>
    <col min="6" max="6" width="12" style="42" customWidth="1"/>
    <col min="7" max="7" width="11.85546875" style="42" customWidth="1"/>
    <col min="8" max="8" width="11.7109375" style="42" customWidth="1"/>
    <col min="9" max="11" width="11.7109375" style="42" bestFit="1" customWidth="1"/>
    <col min="12" max="12" width="10.7109375" style="42" bestFit="1" customWidth="1"/>
    <col min="13" max="13" width="12.140625" bestFit="1" customWidth="1"/>
  </cols>
  <sheetData>
    <row r="1" spans="1:13" ht="15.75" thickBot="1" x14ac:dyDescent="0.3">
      <c r="A1" s="59" t="s">
        <v>554</v>
      </c>
      <c r="B1" s="59"/>
      <c r="C1" s="60"/>
      <c r="D1" s="60"/>
      <c r="E1" s="60"/>
      <c r="F1" s="60"/>
      <c r="G1" s="60"/>
      <c r="H1" s="60"/>
      <c r="I1" s="60"/>
      <c r="J1" s="60"/>
      <c r="K1" s="60"/>
      <c r="L1" s="60"/>
      <c r="M1" s="116" t="s">
        <v>556</v>
      </c>
    </row>
    <row r="2" spans="1:13" ht="15.75" thickBot="1" x14ac:dyDescent="0.3">
      <c r="A2" s="119" t="s">
        <v>125</v>
      </c>
      <c r="B2" s="120" t="s">
        <v>122</v>
      </c>
      <c r="C2" s="121">
        <v>2010</v>
      </c>
      <c r="D2" s="121">
        <v>2011</v>
      </c>
      <c r="E2" s="121">
        <v>2012</v>
      </c>
      <c r="F2" s="121">
        <v>2013</v>
      </c>
      <c r="G2" s="121">
        <v>2014</v>
      </c>
      <c r="H2" s="121">
        <v>2015</v>
      </c>
      <c r="I2" s="121">
        <v>2016</v>
      </c>
      <c r="J2" s="121">
        <v>2017</v>
      </c>
      <c r="K2" s="121">
        <v>2018</v>
      </c>
      <c r="L2" s="121">
        <v>2019</v>
      </c>
      <c r="M2" s="122" t="s">
        <v>555</v>
      </c>
    </row>
    <row r="3" spans="1:13" x14ac:dyDescent="0.25">
      <c r="A3" s="99" t="s">
        <v>121</v>
      </c>
      <c r="B3" s="324" t="s">
        <v>123</v>
      </c>
      <c r="C3" s="93" t="s">
        <v>443</v>
      </c>
      <c r="D3" s="93" t="s">
        <v>444</v>
      </c>
      <c r="E3" s="93" t="s">
        <v>445</v>
      </c>
      <c r="F3" s="93" t="s">
        <v>446</v>
      </c>
      <c r="G3" s="93" t="s">
        <v>447</v>
      </c>
      <c r="H3" s="93" t="s">
        <v>448</v>
      </c>
      <c r="I3" s="93" t="s">
        <v>449</v>
      </c>
      <c r="J3" s="93" t="s">
        <v>450</v>
      </c>
      <c r="K3" s="93" t="s">
        <v>451</v>
      </c>
      <c r="L3" s="93" t="s">
        <v>452</v>
      </c>
      <c r="M3" s="118">
        <v>127544</v>
      </c>
    </row>
    <row r="4" spans="1:13" x14ac:dyDescent="0.25">
      <c r="A4" s="96" t="s">
        <v>150</v>
      </c>
      <c r="B4" s="312"/>
      <c r="C4" s="79">
        <f t="shared" ref="C4:M4" si="0">C3/C33*10000</f>
        <v>216.38397249448155</v>
      </c>
      <c r="D4" s="79">
        <f t="shared" si="0"/>
        <v>225.26786309564</v>
      </c>
      <c r="E4" s="79">
        <f t="shared" si="0"/>
        <v>230.42621386435596</v>
      </c>
      <c r="F4" s="79">
        <f t="shared" si="0"/>
        <v>233.79409380380528</v>
      </c>
      <c r="G4" s="79">
        <f t="shared" si="0"/>
        <v>236.26029865301194</v>
      </c>
      <c r="H4" s="79">
        <f t="shared" si="0"/>
        <v>238.94929661236466</v>
      </c>
      <c r="I4" s="79">
        <f t="shared" si="0"/>
        <v>242.22151343593015</v>
      </c>
      <c r="J4" s="79">
        <f t="shared" si="0"/>
        <v>246.42915053690649</v>
      </c>
      <c r="K4" s="79">
        <f t="shared" si="0"/>
        <v>250.76466503377506</v>
      </c>
      <c r="L4" s="79">
        <f t="shared" si="0"/>
        <v>248.99751605048957</v>
      </c>
      <c r="M4" s="81">
        <f t="shared" si="0"/>
        <v>489.51306606568801</v>
      </c>
    </row>
    <row r="5" spans="1:13" x14ac:dyDescent="0.25">
      <c r="A5" s="96" t="s">
        <v>304</v>
      </c>
      <c r="B5" s="312"/>
      <c r="C5" s="65" t="s">
        <v>18</v>
      </c>
      <c r="D5" s="65" t="s">
        <v>18</v>
      </c>
      <c r="E5" s="65" t="s">
        <v>18</v>
      </c>
      <c r="F5" s="65" t="s">
        <v>18</v>
      </c>
      <c r="G5" s="65" t="s">
        <v>18</v>
      </c>
      <c r="H5" s="65" t="s">
        <v>18</v>
      </c>
      <c r="I5" s="65" t="s">
        <v>18</v>
      </c>
      <c r="J5" s="65" t="s">
        <v>18</v>
      </c>
      <c r="K5" s="65" t="s">
        <v>18</v>
      </c>
      <c r="L5" s="65" t="s">
        <v>18</v>
      </c>
      <c r="M5" s="66"/>
    </row>
    <row r="6" spans="1:13" x14ac:dyDescent="0.25">
      <c r="A6" s="96" t="s">
        <v>328</v>
      </c>
      <c r="B6" s="312"/>
      <c r="C6" s="115" t="s">
        <v>453</v>
      </c>
      <c r="D6" s="115" t="s">
        <v>454</v>
      </c>
      <c r="E6" s="115" t="s">
        <v>455</v>
      </c>
      <c r="F6" s="115" t="s">
        <v>456</v>
      </c>
      <c r="G6" s="115" t="s">
        <v>457</v>
      </c>
      <c r="H6" s="115" t="s">
        <v>458</v>
      </c>
      <c r="I6" s="115" t="s">
        <v>459</v>
      </c>
      <c r="J6" s="115" t="s">
        <v>460</v>
      </c>
      <c r="K6" s="115" t="s">
        <v>461</v>
      </c>
      <c r="L6" s="115" t="s">
        <v>462</v>
      </c>
      <c r="M6" s="66">
        <v>11861</v>
      </c>
    </row>
    <row r="7" spans="1:13" x14ac:dyDescent="0.25">
      <c r="A7" s="96" t="s">
        <v>329</v>
      </c>
      <c r="B7" s="312"/>
      <c r="C7" s="115" t="s">
        <v>463</v>
      </c>
      <c r="D7" s="115" t="s">
        <v>464</v>
      </c>
      <c r="E7" s="115" t="s">
        <v>465</v>
      </c>
      <c r="F7" s="115" t="s">
        <v>466</v>
      </c>
      <c r="G7" s="115" t="s">
        <v>467</v>
      </c>
      <c r="H7" s="115" t="s">
        <v>468</v>
      </c>
      <c r="I7" s="115" t="s">
        <v>469</v>
      </c>
      <c r="J7" s="115" t="s">
        <v>470</v>
      </c>
      <c r="K7" s="115" t="s">
        <v>471</v>
      </c>
      <c r="L7" s="115" t="s">
        <v>472</v>
      </c>
      <c r="M7" s="66">
        <v>48870</v>
      </c>
    </row>
    <row r="8" spans="1:13" x14ac:dyDescent="0.25">
      <c r="A8" s="96" t="s">
        <v>330</v>
      </c>
      <c r="B8" s="312"/>
      <c r="C8" s="115" t="s">
        <v>473</v>
      </c>
      <c r="D8" s="115" t="s">
        <v>474</v>
      </c>
      <c r="E8" s="115" t="s">
        <v>475</v>
      </c>
      <c r="F8" s="115" t="s">
        <v>476</v>
      </c>
      <c r="G8" s="115" t="s">
        <v>477</v>
      </c>
      <c r="H8" s="115" t="s">
        <v>478</v>
      </c>
      <c r="I8" s="115" t="s">
        <v>479</v>
      </c>
      <c r="J8" s="115" t="s">
        <v>480</v>
      </c>
      <c r="K8" s="115" t="s">
        <v>481</v>
      </c>
      <c r="L8" s="115" t="s">
        <v>482</v>
      </c>
      <c r="M8" s="66">
        <v>10824</v>
      </c>
    </row>
    <row r="9" spans="1:13" x14ac:dyDescent="0.25">
      <c r="A9" s="96" t="s">
        <v>332</v>
      </c>
      <c r="B9" s="312"/>
      <c r="C9" s="115" t="s">
        <v>132</v>
      </c>
      <c r="D9" s="115" t="s">
        <v>152</v>
      </c>
      <c r="E9" s="115" t="s">
        <v>226</v>
      </c>
      <c r="F9" s="115" t="s">
        <v>173</v>
      </c>
      <c r="G9" s="115" t="s">
        <v>483</v>
      </c>
      <c r="H9" s="115" t="s">
        <v>484</v>
      </c>
      <c r="I9" s="115" t="s">
        <v>485</v>
      </c>
      <c r="J9" s="115" t="s">
        <v>486</v>
      </c>
      <c r="K9" s="115" t="s">
        <v>138</v>
      </c>
      <c r="L9" s="115" t="s">
        <v>487</v>
      </c>
      <c r="M9" s="66">
        <v>274</v>
      </c>
    </row>
    <row r="10" spans="1:13" x14ac:dyDescent="0.25">
      <c r="A10" s="97" t="s">
        <v>331</v>
      </c>
      <c r="B10" s="312"/>
      <c r="C10" s="115" t="s">
        <v>488</v>
      </c>
      <c r="D10" s="115" t="s">
        <v>489</v>
      </c>
      <c r="E10" s="115" t="s">
        <v>490</v>
      </c>
      <c r="F10" s="115" t="s">
        <v>431</v>
      </c>
      <c r="G10" s="115" t="s">
        <v>491</v>
      </c>
      <c r="H10" s="115" t="s">
        <v>492</v>
      </c>
      <c r="I10" s="115" t="s">
        <v>493</v>
      </c>
      <c r="J10" s="115" t="s">
        <v>494</v>
      </c>
      <c r="K10" s="115" t="s">
        <v>495</v>
      </c>
      <c r="L10" s="115" t="s">
        <v>496</v>
      </c>
      <c r="M10" s="66">
        <v>336</v>
      </c>
    </row>
    <row r="11" spans="1:13" x14ac:dyDescent="0.25">
      <c r="A11" s="97" t="s">
        <v>327</v>
      </c>
      <c r="B11" s="312"/>
      <c r="C11" s="115" t="s">
        <v>497</v>
      </c>
      <c r="D11" s="115" t="s">
        <v>498</v>
      </c>
      <c r="E11" s="115" t="s">
        <v>499</v>
      </c>
      <c r="F11" s="115" t="s">
        <v>500</v>
      </c>
      <c r="G11" s="115" t="s">
        <v>501</v>
      </c>
      <c r="H11" s="115" t="s">
        <v>502</v>
      </c>
      <c r="I11" s="115" t="s">
        <v>503</v>
      </c>
      <c r="J11" s="115" t="s">
        <v>504</v>
      </c>
      <c r="K11" s="115" t="s">
        <v>505</v>
      </c>
      <c r="L11" s="115" t="s">
        <v>506</v>
      </c>
      <c r="M11" s="66">
        <v>73320</v>
      </c>
    </row>
    <row r="12" spans="1:13" x14ac:dyDescent="0.25">
      <c r="A12" s="96" t="s">
        <v>303</v>
      </c>
      <c r="B12" s="312"/>
      <c r="C12" s="115" t="s">
        <v>18</v>
      </c>
      <c r="D12" s="115" t="s">
        <v>18</v>
      </c>
      <c r="E12" s="115" t="s">
        <v>18</v>
      </c>
      <c r="F12" s="115" t="s">
        <v>18</v>
      </c>
      <c r="G12" s="115" t="s">
        <v>18</v>
      </c>
      <c r="H12" s="115" t="s">
        <v>18</v>
      </c>
      <c r="I12" s="115" t="s">
        <v>18</v>
      </c>
      <c r="J12" s="115" t="s">
        <v>18</v>
      </c>
      <c r="K12" s="115" t="s">
        <v>18</v>
      </c>
      <c r="L12" s="115" t="s">
        <v>18</v>
      </c>
      <c r="M12" s="66"/>
    </row>
    <row r="13" spans="1:13" x14ac:dyDescent="0.25">
      <c r="A13" s="96" t="s">
        <v>333</v>
      </c>
      <c r="B13" s="312"/>
      <c r="C13" s="115" t="s">
        <v>507</v>
      </c>
      <c r="D13" s="115" t="s">
        <v>508</v>
      </c>
      <c r="E13" s="115" t="s">
        <v>509</v>
      </c>
      <c r="F13" s="115" t="s">
        <v>510</v>
      </c>
      <c r="G13" s="115" t="s">
        <v>511</v>
      </c>
      <c r="H13" s="115" t="s">
        <v>512</v>
      </c>
      <c r="I13" s="115" t="s">
        <v>513</v>
      </c>
      <c r="J13" s="115" t="s">
        <v>514</v>
      </c>
      <c r="K13" s="115" t="s">
        <v>515</v>
      </c>
      <c r="L13" s="115" t="s">
        <v>516</v>
      </c>
      <c r="M13" s="66">
        <v>3978</v>
      </c>
    </row>
    <row r="14" spans="1:13" x14ac:dyDescent="0.25">
      <c r="A14" s="96" t="s">
        <v>334</v>
      </c>
      <c r="B14" s="312"/>
      <c r="C14" s="115" t="s">
        <v>517</v>
      </c>
      <c r="D14" s="115" t="s">
        <v>518</v>
      </c>
      <c r="E14" s="115" t="s">
        <v>291</v>
      </c>
      <c r="F14" s="115" t="s">
        <v>519</v>
      </c>
      <c r="G14" s="115" t="s">
        <v>520</v>
      </c>
      <c r="H14" s="115" t="s">
        <v>521</v>
      </c>
      <c r="I14" s="115" t="s">
        <v>522</v>
      </c>
      <c r="J14" s="115" t="s">
        <v>523</v>
      </c>
      <c r="K14" s="115" t="s">
        <v>292</v>
      </c>
      <c r="L14" s="115" t="s">
        <v>175</v>
      </c>
      <c r="M14" s="66">
        <v>75</v>
      </c>
    </row>
    <row r="15" spans="1:13" x14ac:dyDescent="0.25">
      <c r="A15" s="96" t="s">
        <v>335</v>
      </c>
      <c r="B15" s="312"/>
      <c r="C15" s="115" t="s">
        <v>524</v>
      </c>
      <c r="D15" s="115" t="s">
        <v>525</v>
      </c>
      <c r="E15" s="115" t="s">
        <v>526</v>
      </c>
      <c r="F15" s="115" t="s">
        <v>527</v>
      </c>
      <c r="G15" s="115" t="s">
        <v>528</v>
      </c>
      <c r="H15" s="115" t="s">
        <v>529</v>
      </c>
      <c r="I15" s="115" t="s">
        <v>530</v>
      </c>
      <c r="J15" s="115" t="s">
        <v>531</v>
      </c>
      <c r="K15" s="115" t="s">
        <v>532</v>
      </c>
      <c r="L15" s="115" t="s">
        <v>533</v>
      </c>
      <c r="M15" s="66">
        <v>383</v>
      </c>
    </row>
    <row r="16" spans="1:13" x14ac:dyDescent="0.25">
      <c r="A16" s="96" t="s">
        <v>553</v>
      </c>
      <c r="B16" s="312"/>
      <c r="C16" s="115" t="s">
        <v>534</v>
      </c>
      <c r="D16" s="115" t="s">
        <v>535</v>
      </c>
      <c r="E16" s="115" t="s">
        <v>536</v>
      </c>
      <c r="F16" s="115" t="s">
        <v>537</v>
      </c>
      <c r="G16" s="115" t="s">
        <v>538</v>
      </c>
      <c r="H16" s="115" t="s">
        <v>539</v>
      </c>
      <c r="I16" s="115" t="s">
        <v>540</v>
      </c>
      <c r="J16" s="115" t="s">
        <v>541</v>
      </c>
      <c r="K16" s="115" t="s">
        <v>542</v>
      </c>
      <c r="L16" s="115" t="s">
        <v>543</v>
      </c>
      <c r="M16" s="66">
        <v>4460</v>
      </c>
    </row>
    <row r="17" spans="1:13" ht="15.75" thickBot="1" x14ac:dyDescent="0.3">
      <c r="A17" s="123" t="s">
        <v>128</v>
      </c>
      <c r="B17" s="313"/>
      <c r="C17" s="124" t="s">
        <v>354</v>
      </c>
      <c r="D17" s="124" t="s">
        <v>544</v>
      </c>
      <c r="E17" s="124" t="s">
        <v>545</v>
      </c>
      <c r="F17" s="124" t="s">
        <v>546</v>
      </c>
      <c r="G17" s="124" t="s">
        <v>547</v>
      </c>
      <c r="H17" s="124" t="s">
        <v>548</v>
      </c>
      <c r="I17" s="124" t="s">
        <v>549</v>
      </c>
      <c r="J17" s="124" t="s">
        <v>550</v>
      </c>
      <c r="K17" s="124" t="s">
        <v>551</v>
      </c>
      <c r="L17" s="124" t="s">
        <v>552</v>
      </c>
      <c r="M17" s="125">
        <v>48330</v>
      </c>
    </row>
    <row r="18" spans="1:13" x14ac:dyDescent="0.25">
      <c r="A18" s="95" t="s">
        <v>121</v>
      </c>
      <c r="B18" s="311" t="s">
        <v>124</v>
      </c>
      <c r="C18" s="74" t="s">
        <v>367</v>
      </c>
      <c r="D18" s="74" t="s">
        <v>368</v>
      </c>
      <c r="E18" s="74" t="s">
        <v>350</v>
      </c>
      <c r="F18" s="74" t="s">
        <v>351</v>
      </c>
      <c r="G18" s="74" t="s">
        <v>369</v>
      </c>
      <c r="H18" s="74" t="s">
        <v>352</v>
      </c>
      <c r="I18" s="74" t="s">
        <v>353</v>
      </c>
      <c r="J18" s="74" t="s">
        <v>370</v>
      </c>
      <c r="K18" s="74" t="s">
        <v>371</v>
      </c>
      <c r="L18" s="74" t="s">
        <v>372</v>
      </c>
      <c r="M18" s="126">
        <v>4258</v>
      </c>
    </row>
    <row r="19" spans="1:13" x14ac:dyDescent="0.25">
      <c r="A19" s="96" t="s">
        <v>150</v>
      </c>
      <c r="B19" s="312"/>
      <c r="C19" s="79">
        <f t="shared" ref="C19:M19" si="1">C18/C33*10000</f>
        <v>20.299172416700689</v>
      </c>
      <c r="D19" s="79">
        <f t="shared" si="1"/>
        <v>20.880390650578956</v>
      </c>
      <c r="E19" s="79">
        <f t="shared" si="1"/>
        <v>17.557221342788868</v>
      </c>
      <c r="F19" s="79">
        <f t="shared" si="1"/>
        <v>15.770287213456925</v>
      </c>
      <c r="G19" s="79">
        <f t="shared" si="1"/>
        <v>15.370131794533959</v>
      </c>
      <c r="H19" s="79">
        <f t="shared" si="1"/>
        <v>15.733577813171991</v>
      </c>
      <c r="I19" s="79">
        <f t="shared" si="1"/>
        <v>16.661350769476119</v>
      </c>
      <c r="J19" s="79">
        <f t="shared" si="1"/>
        <v>17.899507724180708</v>
      </c>
      <c r="K19" s="79">
        <f t="shared" si="1"/>
        <v>18.594446380961152</v>
      </c>
      <c r="L19" s="79">
        <f t="shared" si="1"/>
        <v>12.412071564765375</v>
      </c>
      <c r="M19" s="81">
        <f t="shared" si="1"/>
        <v>16.342177094239631</v>
      </c>
    </row>
    <row r="20" spans="1:13" x14ac:dyDescent="0.25">
      <c r="A20" s="96" t="s">
        <v>304</v>
      </c>
      <c r="B20" s="312"/>
      <c r="C20" s="65" t="s">
        <v>18</v>
      </c>
      <c r="D20" s="65" t="s">
        <v>18</v>
      </c>
      <c r="E20" s="65" t="s">
        <v>18</v>
      </c>
      <c r="F20" s="65" t="s">
        <v>18</v>
      </c>
      <c r="G20" s="65" t="s">
        <v>18</v>
      </c>
      <c r="H20" s="65" t="s">
        <v>18</v>
      </c>
      <c r="I20" s="65" t="s">
        <v>18</v>
      </c>
      <c r="J20" s="65" t="s">
        <v>18</v>
      </c>
      <c r="K20" s="65" t="s">
        <v>18</v>
      </c>
      <c r="L20" s="65" t="s">
        <v>18</v>
      </c>
      <c r="M20" s="66"/>
    </row>
    <row r="21" spans="1:13" x14ac:dyDescent="0.25">
      <c r="A21" s="96" t="s">
        <v>328</v>
      </c>
      <c r="B21" s="312"/>
      <c r="C21" s="115" t="s">
        <v>373</v>
      </c>
      <c r="D21" s="115" t="s">
        <v>186</v>
      </c>
      <c r="E21" s="115" t="s">
        <v>374</v>
      </c>
      <c r="F21" s="115" t="s">
        <v>375</v>
      </c>
      <c r="G21" s="115" t="s">
        <v>376</v>
      </c>
      <c r="H21" s="115" t="s">
        <v>377</v>
      </c>
      <c r="I21" s="115" t="s">
        <v>378</v>
      </c>
      <c r="J21" s="115" t="s">
        <v>379</v>
      </c>
      <c r="K21" s="115" t="s">
        <v>380</v>
      </c>
      <c r="L21" s="115" t="s">
        <v>163</v>
      </c>
      <c r="M21" s="66">
        <v>205</v>
      </c>
    </row>
    <row r="22" spans="1:13" x14ac:dyDescent="0.25">
      <c r="A22" s="96" t="s">
        <v>329</v>
      </c>
      <c r="B22" s="312"/>
      <c r="C22" s="115" t="s">
        <v>381</v>
      </c>
      <c r="D22" s="115" t="s">
        <v>382</v>
      </c>
      <c r="E22" s="115" t="s">
        <v>383</v>
      </c>
      <c r="F22" s="115" t="s">
        <v>384</v>
      </c>
      <c r="G22" s="115" t="s">
        <v>385</v>
      </c>
      <c r="H22" s="115" t="s">
        <v>386</v>
      </c>
      <c r="I22" s="115" t="s">
        <v>387</v>
      </c>
      <c r="J22" s="115" t="s">
        <v>388</v>
      </c>
      <c r="K22" s="115" t="s">
        <v>389</v>
      </c>
      <c r="L22" s="115" t="s">
        <v>390</v>
      </c>
      <c r="M22" s="66">
        <v>1843</v>
      </c>
    </row>
    <row r="23" spans="1:13" x14ac:dyDescent="0.25">
      <c r="A23" s="96" t="s">
        <v>330</v>
      </c>
      <c r="B23" s="312"/>
      <c r="C23" s="115" t="s">
        <v>391</v>
      </c>
      <c r="D23" s="115" t="s">
        <v>392</v>
      </c>
      <c r="E23" s="115" t="s">
        <v>393</v>
      </c>
      <c r="F23" s="115" t="s">
        <v>394</v>
      </c>
      <c r="G23" s="115" t="s">
        <v>129</v>
      </c>
      <c r="H23" s="115" t="s">
        <v>395</v>
      </c>
      <c r="I23" s="115" t="s">
        <v>396</v>
      </c>
      <c r="J23" s="115" t="s">
        <v>397</v>
      </c>
      <c r="K23" s="115" t="s">
        <v>398</v>
      </c>
      <c r="L23" s="115" t="s">
        <v>399</v>
      </c>
      <c r="M23" s="66">
        <v>530</v>
      </c>
    </row>
    <row r="24" spans="1:13" x14ac:dyDescent="0.25">
      <c r="A24" s="96" t="s">
        <v>332</v>
      </c>
      <c r="B24" s="312"/>
      <c r="C24" s="115" t="s">
        <v>132</v>
      </c>
      <c r="D24" s="115" t="s">
        <v>132</v>
      </c>
      <c r="E24" s="115" t="s">
        <v>269</v>
      </c>
      <c r="F24" s="115" t="s">
        <v>226</v>
      </c>
      <c r="G24" s="115" t="s">
        <v>400</v>
      </c>
      <c r="H24" s="115" t="s">
        <v>401</v>
      </c>
      <c r="I24" s="115" t="s">
        <v>131</v>
      </c>
      <c r="J24" s="115" t="s">
        <v>402</v>
      </c>
      <c r="K24" s="115" t="s">
        <v>18</v>
      </c>
      <c r="L24" s="115" t="s">
        <v>18</v>
      </c>
      <c r="M24" s="66"/>
    </row>
    <row r="25" spans="1:13" x14ac:dyDescent="0.25">
      <c r="A25" s="97" t="s">
        <v>331</v>
      </c>
      <c r="B25" s="312"/>
      <c r="C25" s="115" t="s">
        <v>158</v>
      </c>
      <c r="D25" s="115" t="s">
        <v>403</v>
      </c>
      <c r="E25" s="115" t="s">
        <v>404</v>
      </c>
      <c r="F25" s="115" t="s">
        <v>405</v>
      </c>
      <c r="G25" s="115" t="s">
        <v>216</v>
      </c>
      <c r="H25" s="115" t="s">
        <v>406</v>
      </c>
      <c r="I25" s="115" t="s">
        <v>407</v>
      </c>
      <c r="J25" s="115" t="s">
        <v>271</v>
      </c>
      <c r="K25" s="115" t="s">
        <v>18</v>
      </c>
      <c r="L25" s="115" t="s">
        <v>18</v>
      </c>
      <c r="M25" s="66"/>
    </row>
    <row r="26" spans="1:13" x14ac:dyDescent="0.25">
      <c r="A26" s="97" t="s">
        <v>327</v>
      </c>
      <c r="B26" s="312"/>
      <c r="C26" s="115" t="s">
        <v>305</v>
      </c>
      <c r="D26" s="115" t="s">
        <v>408</v>
      </c>
      <c r="E26" s="115" t="s">
        <v>409</v>
      </c>
      <c r="F26" s="115" t="s">
        <v>410</v>
      </c>
      <c r="G26" s="115" t="s">
        <v>411</v>
      </c>
      <c r="H26" s="115" t="s">
        <v>412</v>
      </c>
      <c r="I26" s="115" t="s">
        <v>413</v>
      </c>
      <c r="J26" s="115" t="s">
        <v>414</v>
      </c>
      <c r="K26" s="115" t="s">
        <v>415</v>
      </c>
      <c r="L26" s="115" t="s">
        <v>344</v>
      </c>
      <c r="M26" s="66">
        <v>1199</v>
      </c>
    </row>
    <row r="27" spans="1:13" x14ac:dyDescent="0.25">
      <c r="A27" s="96" t="s">
        <v>303</v>
      </c>
      <c r="B27" s="312"/>
      <c r="C27" s="115" t="s">
        <v>18</v>
      </c>
      <c r="D27" s="115" t="s">
        <v>18</v>
      </c>
      <c r="E27" s="115" t="s">
        <v>18</v>
      </c>
      <c r="F27" s="115" t="s">
        <v>18</v>
      </c>
      <c r="G27" s="115" t="s">
        <v>18</v>
      </c>
      <c r="H27" s="115" t="s">
        <v>18</v>
      </c>
      <c r="I27" s="115" t="s">
        <v>18</v>
      </c>
      <c r="J27" s="115" t="s">
        <v>18</v>
      </c>
      <c r="K27" s="115" t="s">
        <v>18</v>
      </c>
      <c r="L27" s="115" t="s">
        <v>18</v>
      </c>
      <c r="M27" s="66"/>
    </row>
    <row r="28" spans="1:13" x14ac:dyDescent="0.25">
      <c r="A28" s="96" t="s">
        <v>333</v>
      </c>
      <c r="B28" s="312"/>
      <c r="C28" s="115" t="s">
        <v>416</v>
      </c>
      <c r="D28" s="115" t="s">
        <v>299</v>
      </c>
      <c r="E28" s="115" t="s">
        <v>417</v>
      </c>
      <c r="F28" s="115" t="s">
        <v>418</v>
      </c>
      <c r="G28" s="115" t="s">
        <v>419</v>
      </c>
      <c r="H28" s="115" t="s">
        <v>222</v>
      </c>
      <c r="I28" s="115" t="s">
        <v>420</v>
      </c>
      <c r="J28" s="115" t="s">
        <v>136</v>
      </c>
      <c r="K28" s="115" t="s">
        <v>421</v>
      </c>
      <c r="L28" s="115" t="s">
        <v>422</v>
      </c>
      <c r="M28" s="66">
        <v>221</v>
      </c>
    </row>
    <row r="29" spans="1:13" x14ac:dyDescent="0.25">
      <c r="A29" s="96" t="s">
        <v>334</v>
      </c>
      <c r="B29" s="312"/>
      <c r="C29" s="115" t="s">
        <v>423</v>
      </c>
      <c r="D29" s="115" t="s">
        <v>155</v>
      </c>
      <c r="E29" s="115" t="s">
        <v>134</v>
      </c>
      <c r="F29" s="115" t="s">
        <v>228</v>
      </c>
      <c r="G29" s="115" t="s">
        <v>424</v>
      </c>
      <c r="H29" s="115" t="s">
        <v>425</v>
      </c>
      <c r="I29" s="115" t="s">
        <v>135</v>
      </c>
      <c r="J29" s="115" t="s">
        <v>426</v>
      </c>
      <c r="K29" s="115" t="s">
        <v>18</v>
      </c>
      <c r="L29" s="115" t="s">
        <v>18</v>
      </c>
      <c r="M29" s="66"/>
    </row>
    <row r="30" spans="1:13" x14ac:dyDescent="0.25">
      <c r="A30" s="96" t="s">
        <v>335</v>
      </c>
      <c r="B30" s="312"/>
      <c r="C30" s="115" t="s">
        <v>427</v>
      </c>
      <c r="D30" s="115" t="s">
        <v>156</v>
      </c>
      <c r="E30" s="115" t="s">
        <v>153</v>
      </c>
      <c r="F30" s="115" t="s">
        <v>428</v>
      </c>
      <c r="G30" s="115" t="s">
        <v>429</v>
      </c>
      <c r="H30" s="115" t="s">
        <v>430</v>
      </c>
      <c r="I30" s="115" t="s">
        <v>431</v>
      </c>
      <c r="J30" s="115" t="s">
        <v>432</v>
      </c>
      <c r="K30" s="115" t="s">
        <v>433</v>
      </c>
      <c r="L30" s="115" t="s">
        <v>288</v>
      </c>
      <c r="M30" s="66">
        <v>25</v>
      </c>
    </row>
    <row r="31" spans="1:13" x14ac:dyDescent="0.25">
      <c r="A31" s="96" t="s">
        <v>553</v>
      </c>
      <c r="B31" s="312"/>
      <c r="C31" s="115" t="s">
        <v>434</v>
      </c>
      <c r="D31" s="115" t="s">
        <v>223</v>
      </c>
      <c r="E31" s="115" t="s">
        <v>435</v>
      </c>
      <c r="F31" s="115" t="s">
        <v>436</v>
      </c>
      <c r="G31" s="115" t="s">
        <v>437</v>
      </c>
      <c r="H31" s="115" t="s">
        <v>346</v>
      </c>
      <c r="I31" s="115" t="s">
        <v>438</v>
      </c>
      <c r="J31" s="115" t="s">
        <v>348</v>
      </c>
      <c r="K31" s="115" t="s">
        <v>421</v>
      </c>
      <c r="L31" s="115" t="s">
        <v>422</v>
      </c>
      <c r="M31" s="66">
        <v>221</v>
      </c>
    </row>
    <row r="32" spans="1:13" ht="15.75" thickBot="1" x14ac:dyDescent="0.3">
      <c r="A32" s="98" t="s">
        <v>128</v>
      </c>
      <c r="B32" s="323"/>
      <c r="C32" s="114" t="s">
        <v>354</v>
      </c>
      <c r="D32" s="114" t="s">
        <v>355</v>
      </c>
      <c r="E32" s="114" t="s">
        <v>356</v>
      </c>
      <c r="F32" s="114" t="s">
        <v>357</v>
      </c>
      <c r="G32" s="114" t="s">
        <v>439</v>
      </c>
      <c r="H32" s="114" t="s">
        <v>440</v>
      </c>
      <c r="I32" s="114" t="s">
        <v>358</v>
      </c>
      <c r="J32" s="114" t="s">
        <v>441</v>
      </c>
      <c r="K32" s="114" t="s">
        <v>359</v>
      </c>
      <c r="L32" s="114" t="s">
        <v>442</v>
      </c>
      <c r="M32" s="117">
        <v>2863</v>
      </c>
    </row>
    <row r="33" spans="1:13" ht="15.75" thickBot="1" x14ac:dyDescent="0.3">
      <c r="A33" s="100" t="s">
        <v>149</v>
      </c>
      <c r="B33" s="90"/>
      <c r="C33" s="91">
        <v>4648958</v>
      </c>
      <c r="D33" s="91">
        <v>4709682</v>
      </c>
      <c r="E33" s="91">
        <v>4770117</v>
      </c>
      <c r="F33" s="91">
        <v>4829335</v>
      </c>
      <c r="G33" s="91">
        <v>4889353</v>
      </c>
      <c r="H33" s="91">
        <v>4953101</v>
      </c>
      <c r="I33" s="91">
        <v>5016400</v>
      </c>
      <c r="J33" s="91">
        <v>5081704</v>
      </c>
      <c r="K33" s="91">
        <v>5146698</v>
      </c>
      <c r="L33" s="91">
        <v>5211056</v>
      </c>
      <c r="M33" s="92">
        <f>L33/2</f>
        <v>2605528</v>
      </c>
    </row>
    <row r="35" spans="1:13" x14ac:dyDescent="0.25">
      <c r="C35" s="80"/>
      <c r="D35" s="80"/>
      <c r="E35" s="80"/>
    </row>
    <row r="36" spans="1:13" x14ac:dyDescent="0.25">
      <c r="C36" s="80"/>
      <c r="D36" s="80"/>
    </row>
  </sheetData>
  <mergeCells count="2">
    <mergeCell ref="B3:B17"/>
    <mergeCell ref="B18:B3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A0E37-5E0B-4B3A-AAA5-520FB93AE403}">
  <dimension ref="A1:H28"/>
  <sheetViews>
    <sheetView workbookViewId="0"/>
  </sheetViews>
  <sheetFormatPr defaultRowHeight="15" x14ac:dyDescent="0.25"/>
  <cols>
    <col min="1" max="1" width="10.140625" style="134" customWidth="1"/>
    <col min="2" max="2" width="7.5703125" bestFit="1" customWidth="1"/>
    <col min="3" max="3" width="13.5703125" bestFit="1" customWidth="1"/>
    <col min="4" max="4" width="8.7109375" style="129" bestFit="1" customWidth="1"/>
  </cols>
  <sheetData>
    <row r="1" spans="1:8" x14ac:dyDescent="0.25">
      <c r="A1" s="132" t="s">
        <v>1448</v>
      </c>
      <c r="B1" s="127"/>
      <c r="C1" s="127"/>
      <c r="D1" s="128"/>
      <c r="E1" s="127"/>
      <c r="F1" s="127"/>
      <c r="G1" s="127"/>
      <c r="H1" s="127"/>
    </row>
    <row r="2" spans="1:8" x14ac:dyDescent="0.25">
      <c r="A2" s="133" t="s">
        <v>557</v>
      </c>
      <c r="B2" s="1" t="s">
        <v>558</v>
      </c>
      <c r="C2" s="1" t="s">
        <v>559</v>
      </c>
      <c r="D2" s="131"/>
      <c r="E2" s="11"/>
      <c r="F2" s="11"/>
      <c r="G2" s="11"/>
    </row>
    <row r="3" spans="1:8" x14ac:dyDescent="0.25">
      <c r="A3" s="154">
        <v>41640</v>
      </c>
      <c r="B3">
        <v>1</v>
      </c>
      <c r="C3">
        <v>1778</v>
      </c>
      <c r="E3" s="11"/>
      <c r="F3" s="11"/>
      <c r="G3" s="11"/>
    </row>
    <row r="4" spans="1:8" x14ac:dyDescent="0.25">
      <c r="A4" s="154">
        <v>41730</v>
      </c>
      <c r="B4">
        <v>2</v>
      </c>
      <c r="C4">
        <v>2027</v>
      </c>
      <c r="E4" s="11"/>
      <c r="F4" s="11"/>
      <c r="G4" s="11"/>
    </row>
    <row r="5" spans="1:8" x14ac:dyDescent="0.25">
      <c r="A5" s="154">
        <v>41821</v>
      </c>
      <c r="B5">
        <v>3</v>
      </c>
      <c r="C5">
        <v>1806</v>
      </c>
      <c r="E5" s="11"/>
      <c r="F5" s="11"/>
      <c r="G5" s="11"/>
    </row>
    <row r="6" spans="1:8" x14ac:dyDescent="0.25">
      <c r="A6" s="154">
        <v>41913</v>
      </c>
      <c r="B6">
        <v>4</v>
      </c>
      <c r="C6">
        <v>1904</v>
      </c>
      <c r="E6" s="11"/>
      <c r="F6" s="11"/>
      <c r="G6" s="11"/>
    </row>
    <row r="7" spans="1:8" x14ac:dyDescent="0.25">
      <c r="A7" s="154">
        <v>42005</v>
      </c>
      <c r="B7">
        <v>5</v>
      </c>
      <c r="C7">
        <v>1841</v>
      </c>
      <c r="E7" s="11"/>
      <c r="F7" s="11"/>
      <c r="G7" s="11"/>
    </row>
    <row r="8" spans="1:8" x14ac:dyDescent="0.25">
      <c r="A8" s="154">
        <v>42095</v>
      </c>
      <c r="B8">
        <v>6</v>
      </c>
      <c r="C8">
        <v>2030</v>
      </c>
      <c r="E8" s="11"/>
      <c r="F8" s="11"/>
      <c r="G8" s="11"/>
    </row>
    <row r="9" spans="1:8" x14ac:dyDescent="0.25">
      <c r="A9" s="154">
        <v>42186</v>
      </c>
      <c r="B9">
        <v>7</v>
      </c>
      <c r="C9">
        <v>1951</v>
      </c>
      <c r="E9" s="11"/>
      <c r="F9" s="11"/>
      <c r="G9" s="11"/>
    </row>
    <row r="10" spans="1:8" x14ac:dyDescent="0.25">
      <c r="A10" s="154">
        <v>42278</v>
      </c>
      <c r="B10">
        <v>8</v>
      </c>
      <c r="C10">
        <v>1972</v>
      </c>
      <c r="E10" s="11"/>
      <c r="F10" s="11"/>
      <c r="G10" s="11"/>
    </row>
    <row r="11" spans="1:8" x14ac:dyDescent="0.25">
      <c r="A11" s="154">
        <v>42370</v>
      </c>
      <c r="B11">
        <v>9</v>
      </c>
      <c r="C11">
        <v>2150</v>
      </c>
      <c r="E11" s="11"/>
      <c r="F11" s="11"/>
      <c r="G11" s="11"/>
    </row>
    <row r="12" spans="1:8" x14ac:dyDescent="0.25">
      <c r="A12" s="154">
        <v>42461</v>
      </c>
      <c r="B12">
        <v>10</v>
      </c>
      <c r="C12">
        <v>2255</v>
      </c>
      <c r="E12" s="11"/>
      <c r="F12" s="11"/>
      <c r="G12" s="11"/>
    </row>
    <row r="13" spans="1:8" x14ac:dyDescent="0.25">
      <c r="A13" s="154">
        <v>42552</v>
      </c>
      <c r="B13">
        <v>11</v>
      </c>
      <c r="C13">
        <v>1943</v>
      </c>
      <c r="E13" s="11"/>
      <c r="F13" s="11"/>
      <c r="G13" s="11"/>
    </row>
    <row r="14" spans="1:8" x14ac:dyDescent="0.25">
      <c r="A14" s="154">
        <v>42644</v>
      </c>
      <c r="B14">
        <v>12</v>
      </c>
      <c r="C14">
        <v>2009</v>
      </c>
      <c r="E14" s="11"/>
      <c r="F14" s="11"/>
      <c r="G14" s="11"/>
    </row>
    <row r="15" spans="1:8" x14ac:dyDescent="0.25">
      <c r="A15" s="154">
        <v>42736</v>
      </c>
      <c r="B15">
        <v>13</v>
      </c>
      <c r="C15">
        <v>2306</v>
      </c>
      <c r="E15" s="11"/>
      <c r="F15" s="11"/>
      <c r="G15" s="11"/>
    </row>
    <row r="16" spans="1:8" x14ac:dyDescent="0.25">
      <c r="A16" s="154">
        <v>42826</v>
      </c>
      <c r="B16">
        <v>14</v>
      </c>
      <c r="C16">
        <v>2419</v>
      </c>
      <c r="E16" s="11"/>
      <c r="F16" s="11"/>
      <c r="G16" s="11"/>
    </row>
    <row r="17" spans="1:7" x14ac:dyDescent="0.25">
      <c r="A17" s="154">
        <v>42917</v>
      </c>
      <c r="B17">
        <v>15</v>
      </c>
      <c r="C17">
        <v>2024</v>
      </c>
      <c r="E17" s="11"/>
      <c r="F17" s="11"/>
      <c r="G17" s="11"/>
    </row>
    <row r="18" spans="1:7" x14ac:dyDescent="0.25">
      <c r="A18" s="154">
        <v>43009</v>
      </c>
      <c r="B18">
        <v>16</v>
      </c>
      <c r="C18">
        <v>2354</v>
      </c>
      <c r="E18" s="11"/>
      <c r="F18" s="11"/>
      <c r="G18" s="11"/>
    </row>
    <row r="19" spans="1:7" x14ac:dyDescent="0.25">
      <c r="A19" s="154">
        <v>43101</v>
      </c>
      <c r="B19">
        <v>17</v>
      </c>
      <c r="C19">
        <v>2401</v>
      </c>
      <c r="E19" s="11"/>
      <c r="F19" s="11"/>
      <c r="G19" s="11"/>
    </row>
    <row r="20" spans="1:7" x14ac:dyDescent="0.25">
      <c r="A20" s="154">
        <v>43191</v>
      </c>
      <c r="B20">
        <v>18</v>
      </c>
      <c r="C20">
        <v>2573</v>
      </c>
      <c r="E20" s="11"/>
      <c r="F20" s="11"/>
      <c r="G20" s="11"/>
    </row>
    <row r="21" spans="1:7" x14ac:dyDescent="0.25">
      <c r="A21" s="154">
        <v>43282</v>
      </c>
      <c r="B21">
        <v>19</v>
      </c>
      <c r="C21">
        <v>2377</v>
      </c>
      <c r="E21" s="11"/>
      <c r="F21" s="11"/>
      <c r="G21" s="11"/>
    </row>
    <row r="22" spans="1:7" x14ac:dyDescent="0.25">
      <c r="A22" s="154">
        <v>43374</v>
      </c>
      <c r="B22">
        <v>20</v>
      </c>
      <c r="C22">
        <v>2324</v>
      </c>
      <c r="E22" s="11"/>
      <c r="F22" s="11"/>
      <c r="G22" s="11"/>
    </row>
    <row r="23" spans="1:7" x14ac:dyDescent="0.25">
      <c r="A23" s="136"/>
      <c r="C23" s="11"/>
      <c r="E23" s="11"/>
      <c r="F23" s="11"/>
      <c r="G23" s="11"/>
    </row>
    <row r="24" spans="1:7" x14ac:dyDescent="0.25">
      <c r="A24" s="136"/>
      <c r="E24" s="11"/>
      <c r="F24" s="11"/>
      <c r="G24" s="11"/>
    </row>
    <row r="25" spans="1:7" x14ac:dyDescent="0.25">
      <c r="A25" s="137" t="s">
        <v>570</v>
      </c>
      <c r="B25" s="11"/>
      <c r="C25" s="11"/>
      <c r="D25" s="130"/>
      <c r="E25" s="11"/>
      <c r="F25" s="11"/>
      <c r="G25" s="11"/>
    </row>
    <row r="26" spans="1:7" x14ac:dyDescent="0.25">
      <c r="A26" s="137"/>
      <c r="B26" s="11"/>
      <c r="C26" s="11"/>
      <c r="D26" s="130"/>
      <c r="E26" s="11"/>
      <c r="F26" s="11"/>
      <c r="G26" s="11"/>
    </row>
    <row r="27" spans="1:7" x14ac:dyDescent="0.25">
      <c r="A27" s="137"/>
      <c r="B27" s="11"/>
      <c r="C27" s="11"/>
      <c r="D27" s="130"/>
      <c r="E27" s="11"/>
      <c r="F27" s="11"/>
      <c r="G27" s="11"/>
    </row>
    <row r="28" spans="1:7" x14ac:dyDescent="0.25">
      <c r="A28" s="135"/>
      <c r="B28" s="11"/>
      <c r="C28" s="11"/>
      <c r="D28" s="130"/>
      <c r="E28" s="11"/>
      <c r="F28" s="11"/>
      <c r="G28" s="11"/>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EA3D0-578F-44C2-8A68-BF426C1DF8EB}">
  <dimension ref="A1:H28"/>
  <sheetViews>
    <sheetView workbookViewId="0"/>
  </sheetViews>
  <sheetFormatPr defaultRowHeight="15" x14ac:dyDescent="0.25"/>
  <cols>
    <col min="1" max="1" width="10.140625" style="134" customWidth="1"/>
    <col min="2" max="2" width="7.5703125" bestFit="1" customWidth="1"/>
    <col min="3" max="3" width="13.5703125" bestFit="1" customWidth="1"/>
    <col min="4" max="4" width="8.7109375" style="129" bestFit="1" customWidth="1"/>
  </cols>
  <sheetData>
    <row r="1" spans="1:8" x14ac:dyDescent="0.25">
      <c r="A1" s="132" t="s">
        <v>1449</v>
      </c>
      <c r="B1" s="127"/>
      <c r="C1" s="127"/>
      <c r="D1" s="128"/>
      <c r="E1" s="127"/>
      <c r="F1" s="127"/>
      <c r="G1" s="127"/>
      <c r="H1" s="127"/>
    </row>
    <row r="2" spans="1:8" x14ac:dyDescent="0.25">
      <c r="A2" s="133" t="s">
        <v>557</v>
      </c>
      <c r="B2" s="1" t="s">
        <v>558</v>
      </c>
      <c r="C2" s="1" t="s">
        <v>559</v>
      </c>
      <c r="D2" s="131"/>
      <c r="E2" s="11"/>
      <c r="F2" s="11"/>
      <c r="G2" s="11"/>
    </row>
    <row r="3" spans="1:8" x14ac:dyDescent="0.25">
      <c r="A3" s="154">
        <v>41640</v>
      </c>
      <c r="B3">
        <v>1</v>
      </c>
      <c r="C3">
        <v>1451</v>
      </c>
      <c r="E3" s="11"/>
      <c r="F3" s="11"/>
      <c r="G3" s="11"/>
    </row>
    <row r="4" spans="1:8" x14ac:dyDescent="0.25">
      <c r="A4" s="154">
        <v>41730</v>
      </c>
      <c r="B4">
        <v>2</v>
      </c>
      <c r="C4">
        <v>1669</v>
      </c>
      <c r="E4" s="11"/>
      <c r="F4" s="11"/>
      <c r="G4" s="11"/>
    </row>
    <row r="5" spans="1:8" x14ac:dyDescent="0.25">
      <c r="A5" s="154">
        <v>41821</v>
      </c>
      <c r="B5">
        <v>3</v>
      </c>
      <c r="C5">
        <v>1429</v>
      </c>
      <c r="E5" s="11"/>
      <c r="F5" s="11"/>
      <c r="G5" s="11"/>
    </row>
    <row r="6" spans="1:8" x14ac:dyDescent="0.25">
      <c r="A6" s="154">
        <v>41913</v>
      </c>
      <c r="B6">
        <v>4</v>
      </c>
      <c r="C6">
        <v>1557</v>
      </c>
      <c r="E6" s="11"/>
      <c r="F6" s="11"/>
      <c r="G6" s="11"/>
    </row>
    <row r="7" spans="1:8" x14ac:dyDescent="0.25">
      <c r="A7" s="154">
        <v>42005</v>
      </c>
      <c r="B7">
        <v>5</v>
      </c>
      <c r="C7">
        <v>1533</v>
      </c>
      <c r="E7" s="11"/>
      <c r="F7" s="11"/>
      <c r="G7" s="11"/>
    </row>
    <row r="8" spans="1:8" x14ac:dyDescent="0.25">
      <c r="A8" s="154">
        <v>42095</v>
      </c>
      <c r="B8">
        <v>6</v>
      </c>
      <c r="C8">
        <v>1608</v>
      </c>
      <c r="E8" s="11"/>
      <c r="F8" s="11"/>
      <c r="G8" s="11"/>
    </row>
    <row r="9" spans="1:8" x14ac:dyDescent="0.25">
      <c r="A9" s="154">
        <v>42186</v>
      </c>
      <c r="B9">
        <v>7</v>
      </c>
      <c r="C9">
        <v>1552</v>
      </c>
      <c r="E9" s="11"/>
      <c r="F9" s="11"/>
      <c r="G9" s="11"/>
    </row>
    <row r="10" spans="1:8" x14ac:dyDescent="0.25">
      <c r="A10" s="154">
        <v>42278</v>
      </c>
      <c r="B10">
        <v>8</v>
      </c>
      <c r="C10">
        <v>1553</v>
      </c>
      <c r="E10" s="11"/>
      <c r="F10" s="11"/>
      <c r="G10" s="11"/>
    </row>
    <row r="11" spans="1:8" x14ac:dyDescent="0.25">
      <c r="A11" s="154">
        <v>42370</v>
      </c>
      <c r="B11">
        <v>9</v>
      </c>
      <c r="C11">
        <v>1703</v>
      </c>
      <c r="E11" s="11"/>
      <c r="F11" s="11"/>
      <c r="G11" s="11"/>
    </row>
    <row r="12" spans="1:8" x14ac:dyDescent="0.25">
      <c r="A12" s="154">
        <v>42461</v>
      </c>
      <c r="B12">
        <v>10</v>
      </c>
      <c r="C12">
        <v>1855</v>
      </c>
      <c r="E12" s="11"/>
      <c r="F12" s="11"/>
      <c r="G12" s="11"/>
    </row>
    <row r="13" spans="1:8" x14ac:dyDescent="0.25">
      <c r="A13" s="154">
        <v>42552</v>
      </c>
      <c r="B13">
        <v>11</v>
      </c>
      <c r="C13">
        <v>1577</v>
      </c>
      <c r="E13" s="11"/>
      <c r="F13" s="11"/>
      <c r="G13" s="11"/>
    </row>
    <row r="14" spans="1:8" x14ac:dyDescent="0.25">
      <c r="A14" s="154">
        <v>42644</v>
      </c>
      <c r="B14">
        <v>12</v>
      </c>
      <c r="C14">
        <v>1588</v>
      </c>
      <c r="E14" s="11"/>
      <c r="F14" s="11"/>
      <c r="G14" s="11"/>
    </row>
    <row r="15" spans="1:8" x14ac:dyDescent="0.25">
      <c r="A15" s="154">
        <v>42736</v>
      </c>
      <c r="B15">
        <v>13</v>
      </c>
      <c r="C15">
        <v>1895</v>
      </c>
      <c r="E15" s="11"/>
      <c r="F15" s="11"/>
      <c r="G15" s="11"/>
    </row>
    <row r="16" spans="1:8" x14ac:dyDescent="0.25">
      <c r="A16" s="154">
        <v>42826</v>
      </c>
      <c r="B16">
        <v>14</v>
      </c>
      <c r="C16">
        <v>1974</v>
      </c>
      <c r="E16" s="11"/>
      <c r="F16" s="11"/>
      <c r="G16" s="11"/>
    </row>
    <row r="17" spans="1:7" x14ac:dyDescent="0.25">
      <c r="A17" s="154">
        <v>42917</v>
      </c>
      <c r="B17">
        <v>15</v>
      </c>
      <c r="C17">
        <v>1582</v>
      </c>
      <c r="E17" s="11"/>
      <c r="F17" s="11"/>
      <c r="G17" s="11"/>
    </row>
    <row r="18" spans="1:7" x14ac:dyDescent="0.25">
      <c r="A18" s="154">
        <v>43009</v>
      </c>
      <c r="B18">
        <v>16</v>
      </c>
      <c r="C18">
        <v>1899</v>
      </c>
      <c r="E18" s="11"/>
      <c r="F18" s="11"/>
      <c r="G18" s="11"/>
    </row>
    <row r="19" spans="1:7" x14ac:dyDescent="0.25">
      <c r="A19" s="154">
        <v>43101</v>
      </c>
      <c r="B19">
        <v>17</v>
      </c>
      <c r="C19">
        <v>1765</v>
      </c>
      <c r="E19" s="11"/>
      <c r="F19" s="11"/>
      <c r="G19" s="11"/>
    </row>
    <row r="20" spans="1:7" x14ac:dyDescent="0.25">
      <c r="A20" s="154">
        <v>43191</v>
      </c>
      <c r="B20">
        <v>18</v>
      </c>
      <c r="C20">
        <v>1865</v>
      </c>
      <c r="E20" s="11"/>
      <c r="F20" s="11"/>
      <c r="G20" s="11"/>
    </row>
    <row r="21" spans="1:7" x14ac:dyDescent="0.25">
      <c r="A21" s="154">
        <v>43282</v>
      </c>
      <c r="B21">
        <v>19</v>
      </c>
      <c r="C21">
        <v>1727</v>
      </c>
      <c r="E21" s="11"/>
      <c r="F21" s="11"/>
      <c r="G21" s="11"/>
    </row>
    <row r="22" spans="1:7" x14ac:dyDescent="0.25">
      <c r="A22" s="154">
        <v>43374</v>
      </c>
      <c r="B22">
        <v>20</v>
      </c>
      <c r="C22">
        <v>1668</v>
      </c>
      <c r="E22" s="11"/>
      <c r="F22" s="11"/>
      <c r="G22" s="11"/>
    </row>
    <row r="23" spans="1:7" x14ac:dyDescent="0.25">
      <c r="A23" s="136"/>
      <c r="C23" s="11"/>
      <c r="E23" s="11"/>
      <c r="F23" s="11"/>
      <c r="G23" s="11"/>
    </row>
    <row r="24" spans="1:7" x14ac:dyDescent="0.25">
      <c r="A24" s="136"/>
      <c r="E24" s="11"/>
      <c r="F24" s="11"/>
      <c r="G24" s="11"/>
    </row>
    <row r="25" spans="1:7" x14ac:dyDescent="0.25">
      <c r="A25" s="137" t="s">
        <v>570</v>
      </c>
      <c r="B25" s="11"/>
      <c r="C25" s="11"/>
      <c r="D25" s="130"/>
      <c r="E25" s="11"/>
      <c r="F25" s="11"/>
      <c r="G25" s="11"/>
    </row>
    <row r="26" spans="1:7" x14ac:dyDescent="0.25">
      <c r="A26" s="137"/>
      <c r="B26" s="11"/>
      <c r="C26" s="11"/>
      <c r="D26" s="130"/>
      <c r="E26" s="11"/>
      <c r="F26" s="11"/>
      <c r="G26" s="11"/>
    </row>
    <row r="27" spans="1:7" x14ac:dyDescent="0.25">
      <c r="A27" s="137"/>
      <c r="B27" s="11"/>
      <c r="C27" s="11"/>
      <c r="D27" s="130"/>
      <c r="E27" s="11"/>
      <c r="F27" s="11"/>
      <c r="G27" s="11"/>
    </row>
    <row r="28" spans="1:7" x14ac:dyDescent="0.25">
      <c r="A28" s="135"/>
      <c r="B28" s="11"/>
      <c r="C28" s="11"/>
      <c r="D28" s="130"/>
      <c r="E28" s="11"/>
      <c r="F28" s="11"/>
      <c r="G28" s="11"/>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23E5-55CD-44EA-B57E-C5DE4E43D2CB}">
  <dimension ref="A1:W28"/>
  <sheetViews>
    <sheetView workbookViewId="0"/>
  </sheetViews>
  <sheetFormatPr defaultRowHeight="15" x14ac:dyDescent="0.25"/>
  <cols>
    <col min="1" max="1" width="10.140625" style="134" customWidth="1"/>
    <col min="2" max="2" width="7.5703125" bestFit="1" customWidth="1"/>
    <col min="3" max="3" width="13.5703125" bestFit="1" customWidth="1"/>
    <col min="4" max="4" width="8.7109375" style="129" bestFit="1" customWidth="1"/>
  </cols>
  <sheetData>
    <row r="1" spans="1:23" x14ac:dyDescent="0.25">
      <c r="A1" s="132" t="s">
        <v>1450</v>
      </c>
      <c r="B1" s="127"/>
      <c r="C1" s="127"/>
      <c r="D1" s="128"/>
      <c r="E1" s="127"/>
      <c r="F1" s="127"/>
      <c r="G1" s="127"/>
      <c r="H1" s="127"/>
    </row>
    <row r="2" spans="1:23" x14ac:dyDescent="0.25">
      <c r="A2" s="133" t="s">
        <v>557</v>
      </c>
      <c r="B2" s="1" t="s">
        <v>558</v>
      </c>
      <c r="C2" s="1" t="s">
        <v>559</v>
      </c>
      <c r="D2" s="131"/>
      <c r="E2" s="11"/>
      <c r="F2" s="11"/>
      <c r="G2" s="11"/>
    </row>
    <row r="3" spans="1:23" x14ac:dyDescent="0.25">
      <c r="A3" s="154">
        <v>41640</v>
      </c>
      <c r="B3">
        <v>1</v>
      </c>
      <c r="C3">
        <v>193</v>
      </c>
      <c r="E3" s="11"/>
      <c r="F3" s="11"/>
      <c r="G3" s="11"/>
    </row>
    <row r="4" spans="1:23" x14ac:dyDescent="0.25">
      <c r="A4" s="154">
        <v>41730</v>
      </c>
      <c r="B4">
        <v>2</v>
      </c>
      <c r="C4">
        <v>221</v>
      </c>
      <c r="E4" s="11"/>
      <c r="F4" s="11"/>
      <c r="G4" s="11"/>
    </row>
    <row r="5" spans="1:23" x14ac:dyDescent="0.25">
      <c r="A5" s="154">
        <v>41821</v>
      </c>
      <c r="B5">
        <v>3</v>
      </c>
      <c r="C5">
        <v>215</v>
      </c>
      <c r="E5" s="11"/>
      <c r="F5" s="11"/>
      <c r="G5" s="11"/>
    </row>
    <row r="6" spans="1:23" x14ac:dyDescent="0.25">
      <c r="A6" s="154">
        <v>41913</v>
      </c>
      <c r="B6">
        <v>4</v>
      </c>
      <c r="C6">
        <v>190</v>
      </c>
      <c r="E6" s="11"/>
      <c r="F6" s="11"/>
      <c r="G6" s="11"/>
    </row>
    <row r="7" spans="1:23" x14ac:dyDescent="0.25">
      <c r="A7" s="154">
        <v>42005</v>
      </c>
      <c r="B7">
        <v>5</v>
      </c>
      <c r="C7">
        <v>221</v>
      </c>
      <c r="E7" s="11"/>
      <c r="F7" s="11"/>
      <c r="G7" s="11"/>
      <c r="W7" t="s">
        <v>1447</v>
      </c>
    </row>
    <row r="8" spans="1:23" x14ac:dyDescent="0.25">
      <c r="A8" s="154">
        <v>42095</v>
      </c>
      <c r="B8">
        <v>6</v>
      </c>
      <c r="C8">
        <v>245</v>
      </c>
      <c r="E8" s="11"/>
      <c r="F8" s="11"/>
      <c r="G8" s="11"/>
    </row>
    <row r="9" spans="1:23" x14ac:dyDescent="0.25">
      <c r="A9" s="154">
        <v>42186</v>
      </c>
      <c r="B9">
        <v>7</v>
      </c>
      <c r="C9">
        <v>225</v>
      </c>
      <c r="E9" s="11"/>
      <c r="F9" s="11"/>
      <c r="G9" s="11"/>
    </row>
    <row r="10" spans="1:23" x14ac:dyDescent="0.25">
      <c r="A10" s="154">
        <v>42278</v>
      </c>
      <c r="B10">
        <v>8</v>
      </c>
      <c r="C10">
        <v>241</v>
      </c>
      <c r="E10" s="11"/>
      <c r="F10" s="11"/>
      <c r="G10" s="11"/>
    </row>
    <row r="11" spans="1:23" x14ac:dyDescent="0.25">
      <c r="A11" s="154">
        <v>42370</v>
      </c>
      <c r="B11">
        <v>9</v>
      </c>
      <c r="C11">
        <v>273</v>
      </c>
      <c r="E11" s="11"/>
      <c r="F11" s="11"/>
      <c r="G11" s="11"/>
    </row>
    <row r="12" spans="1:23" x14ac:dyDescent="0.25">
      <c r="A12" s="154">
        <v>42461</v>
      </c>
      <c r="B12">
        <v>10</v>
      </c>
      <c r="C12">
        <v>264</v>
      </c>
      <c r="E12" s="11"/>
      <c r="F12" s="11"/>
      <c r="G12" s="11"/>
    </row>
    <row r="13" spans="1:23" x14ac:dyDescent="0.25">
      <c r="A13" s="154">
        <v>42552</v>
      </c>
      <c r="B13">
        <v>11</v>
      </c>
      <c r="C13">
        <v>195</v>
      </c>
      <c r="E13" s="11"/>
      <c r="F13" s="11"/>
      <c r="G13" s="11"/>
    </row>
    <row r="14" spans="1:23" x14ac:dyDescent="0.25">
      <c r="A14" s="154">
        <v>42644</v>
      </c>
      <c r="B14">
        <v>12</v>
      </c>
      <c r="C14">
        <v>244</v>
      </c>
      <c r="E14" s="11"/>
      <c r="F14" s="11"/>
      <c r="G14" s="11"/>
    </row>
    <row r="15" spans="1:23" x14ac:dyDescent="0.25">
      <c r="A15" s="154">
        <v>42736</v>
      </c>
      <c r="B15">
        <v>13</v>
      </c>
      <c r="C15">
        <v>259</v>
      </c>
      <c r="E15" s="11"/>
      <c r="F15" s="11"/>
      <c r="G15" s="11"/>
    </row>
    <row r="16" spans="1:23" x14ac:dyDescent="0.25">
      <c r="A16" s="154">
        <v>42826</v>
      </c>
      <c r="B16">
        <v>14</v>
      </c>
      <c r="C16">
        <v>276</v>
      </c>
      <c r="E16" s="11"/>
      <c r="F16" s="11"/>
      <c r="G16" s="11"/>
    </row>
    <row r="17" spans="1:7" x14ac:dyDescent="0.25">
      <c r="A17" s="154">
        <v>42917</v>
      </c>
      <c r="B17">
        <v>15</v>
      </c>
      <c r="C17">
        <v>238</v>
      </c>
      <c r="E17" s="11"/>
      <c r="F17" s="11"/>
      <c r="G17" s="11"/>
    </row>
    <row r="18" spans="1:7" x14ac:dyDescent="0.25">
      <c r="A18" s="154">
        <v>43009</v>
      </c>
      <c r="B18">
        <v>16</v>
      </c>
      <c r="C18">
        <v>245</v>
      </c>
      <c r="E18" s="11"/>
      <c r="F18" s="11"/>
      <c r="G18" s="11"/>
    </row>
    <row r="19" spans="1:7" x14ac:dyDescent="0.25">
      <c r="A19" s="154">
        <v>43101</v>
      </c>
      <c r="B19">
        <v>17</v>
      </c>
      <c r="C19">
        <v>293</v>
      </c>
      <c r="E19" s="11"/>
      <c r="F19" s="11"/>
      <c r="G19" s="11"/>
    </row>
    <row r="20" spans="1:7" x14ac:dyDescent="0.25">
      <c r="A20" s="154">
        <v>43191</v>
      </c>
      <c r="B20">
        <v>18</v>
      </c>
      <c r="C20">
        <v>295</v>
      </c>
      <c r="E20" s="11"/>
      <c r="F20" s="11"/>
      <c r="G20" s="11"/>
    </row>
    <row r="21" spans="1:7" x14ac:dyDescent="0.25">
      <c r="A21" s="154">
        <v>43282</v>
      </c>
      <c r="B21">
        <v>19</v>
      </c>
      <c r="C21">
        <v>334</v>
      </c>
      <c r="E21" s="11"/>
      <c r="F21" s="11"/>
      <c r="G21" s="11"/>
    </row>
    <row r="22" spans="1:7" x14ac:dyDescent="0.25">
      <c r="A22" s="154">
        <v>43374</v>
      </c>
      <c r="B22">
        <v>20</v>
      </c>
      <c r="C22">
        <v>310</v>
      </c>
      <c r="E22" s="11"/>
      <c r="F22" s="11"/>
      <c r="G22" s="11"/>
    </row>
    <row r="23" spans="1:7" x14ac:dyDescent="0.25">
      <c r="A23" s="136"/>
      <c r="C23" s="11"/>
      <c r="E23" s="11"/>
      <c r="F23" s="11"/>
      <c r="G23" s="11"/>
    </row>
    <row r="24" spans="1:7" x14ac:dyDescent="0.25">
      <c r="A24" s="136"/>
      <c r="E24" s="11"/>
      <c r="F24" s="11"/>
      <c r="G24" s="11"/>
    </row>
    <row r="25" spans="1:7" x14ac:dyDescent="0.25">
      <c r="A25" s="137" t="s">
        <v>570</v>
      </c>
      <c r="B25" s="11"/>
      <c r="C25" s="11"/>
      <c r="D25" s="130"/>
      <c r="E25" s="11"/>
      <c r="F25" s="11"/>
      <c r="G25" s="11"/>
    </row>
    <row r="26" spans="1:7" x14ac:dyDescent="0.25">
      <c r="A26" s="137"/>
      <c r="B26" s="11"/>
      <c r="C26" s="11"/>
      <c r="D26" s="130"/>
      <c r="E26" s="11"/>
      <c r="F26" s="11"/>
      <c r="G26" s="11"/>
    </row>
    <row r="27" spans="1:7" x14ac:dyDescent="0.25">
      <c r="A27" s="137"/>
      <c r="B27" s="11"/>
      <c r="C27" s="11"/>
      <c r="D27" s="130"/>
      <c r="E27" s="11"/>
      <c r="F27" s="11"/>
      <c r="G27" s="11"/>
    </row>
    <row r="28" spans="1:7" x14ac:dyDescent="0.25">
      <c r="A28" s="135"/>
      <c r="B28" s="11"/>
      <c r="C28" s="11"/>
      <c r="D28" s="130"/>
      <c r="E28" s="11"/>
      <c r="F28" s="11"/>
      <c r="G28" s="11"/>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4BA4-CDCF-4BE4-86E5-23B8A1654C05}">
  <dimension ref="A1:J44"/>
  <sheetViews>
    <sheetView workbookViewId="0">
      <selection activeCell="X44" sqref="X44"/>
    </sheetView>
  </sheetViews>
  <sheetFormatPr defaultRowHeight="15" x14ac:dyDescent="0.25"/>
  <cols>
    <col min="1" max="1" width="10.140625" style="134" customWidth="1"/>
    <col min="2" max="2" width="7.5703125" bestFit="1" customWidth="1"/>
    <col min="3" max="3" width="13.5703125" bestFit="1" customWidth="1"/>
    <col min="4" max="4" width="8.7109375" style="129" bestFit="1" customWidth="1"/>
  </cols>
  <sheetData>
    <row r="1" spans="1:8" ht="15.75" thickBot="1" x14ac:dyDescent="0.3">
      <c r="A1" s="132" t="s">
        <v>1516</v>
      </c>
      <c r="B1" s="12"/>
      <c r="C1" s="12"/>
      <c r="D1" s="259"/>
      <c r="E1" s="12"/>
      <c r="F1" s="12"/>
      <c r="G1" s="12"/>
      <c r="H1" s="127"/>
    </row>
    <row r="2" spans="1:8" ht="15.75" thickBot="1" x14ac:dyDescent="0.3">
      <c r="A2" s="245" t="s">
        <v>557</v>
      </c>
      <c r="B2" s="246" t="s">
        <v>558</v>
      </c>
      <c r="C2" s="246" t="s">
        <v>559</v>
      </c>
      <c r="D2" s="247" t="s">
        <v>1513</v>
      </c>
    </row>
    <row r="3" spans="1:8" x14ac:dyDescent="0.25">
      <c r="A3" s="248">
        <v>40179</v>
      </c>
      <c r="B3" s="249">
        <v>1</v>
      </c>
      <c r="C3" s="249">
        <v>2319</v>
      </c>
      <c r="D3" s="250">
        <v>7.7488913372555315</v>
      </c>
    </row>
    <row r="4" spans="1:8" x14ac:dyDescent="0.25">
      <c r="A4" s="251">
        <v>40269</v>
      </c>
      <c r="B4" s="3">
        <v>2</v>
      </c>
      <c r="C4" s="3">
        <v>2290</v>
      </c>
      <c r="D4" s="252">
        <v>7.736307096548285</v>
      </c>
    </row>
    <row r="5" spans="1:8" x14ac:dyDescent="0.25">
      <c r="A5" s="251">
        <v>40360</v>
      </c>
      <c r="B5" s="3">
        <v>3</v>
      </c>
      <c r="C5" s="3">
        <v>2345</v>
      </c>
      <c r="D5" s="252">
        <v>7.7600406808803797</v>
      </c>
    </row>
    <row r="6" spans="1:8" x14ac:dyDescent="0.25">
      <c r="A6" s="251">
        <v>40452</v>
      </c>
      <c r="B6" s="3">
        <v>4</v>
      </c>
      <c r="C6" s="3">
        <v>2483</v>
      </c>
      <c r="D6" s="252">
        <v>7.8172227855081662</v>
      </c>
    </row>
    <row r="7" spans="1:8" x14ac:dyDescent="0.25">
      <c r="A7" s="251">
        <v>40544</v>
      </c>
      <c r="B7" s="3">
        <v>5</v>
      </c>
      <c r="C7" s="3">
        <v>2563</v>
      </c>
      <c r="D7" s="252">
        <v>7.8489337263640708</v>
      </c>
    </row>
    <row r="8" spans="1:8" x14ac:dyDescent="0.25">
      <c r="A8" s="251">
        <v>40634</v>
      </c>
      <c r="B8" s="3">
        <v>6</v>
      </c>
      <c r="C8" s="3">
        <v>2594</v>
      </c>
      <c r="D8" s="252">
        <v>7.8609563648763894</v>
      </c>
    </row>
    <row r="9" spans="1:8" x14ac:dyDescent="0.25">
      <c r="A9" s="251">
        <v>40725</v>
      </c>
      <c r="B9" s="3">
        <v>7</v>
      </c>
      <c r="C9" s="3">
        <v>2294</v>
      </c>
      <c r="D9" s="252">
        <v>7.7380522976893156</v>
      </c>
    </row>
    <row r="10" spans="1:8" x14ac:dyDescent="0.25">
      <c r="A10" s="251">
        <v>40817</v>
      </c>
      <c r="B10" s="3">
        <v>8</v>
      </c>
      <c r="C10" s="3">
        <v>2383</v>
      </c>
      <c r="D10" s="252">
        <v>7.7761154770987417</v>
      </c>
    </row>
    <row r="11" spans="1:8" x14ac:dyDescent="0.25">
      <c r="A11" s="251">
        <v>40909</v>
      </c>
      <c r="B11" s="3">
        <v>9</v>
      </c>
      <c r="C11" s="3">
        <v>2147</v>
      </c>
      <c r="D11" s="252">
        <v>7.6718267978787811</v>
      </c>
    </row>
    <row r="12" spans="1:8" x14ac:dyDescent="0.25">
      <c r="A12" s="251">
        <v>41000</v>
      </c>
      <c r="B12" s="3">
        <v>10</v>
      </c>
      <c r="C12" s="3">
        <v>2242</v>
      </c>
      <c r="D12" s="252">
        <v>7.7151236036321054</v>
      </c>
    </row>
    <row r="13" spans="1:8" x14ac:dyDescent="0.25">
      <c r="A13" s="251">
        <v>41091</v>
      </c>
      <c r="B13" s="3">
        <v>11</v>
      </c>
      <c r="C13" s="3">
        <v>1859</v>
      </c>
      <c r="D13" s="252">
        <v>7.5277939877214441</v>
      </c>
    </row>
    <row r="14" spans="1:8" x14ac:dyDescent="0.25">
      <c r="A14" s="251">
        <v>41183</v>
      </c>
      <c r="B14" s="3">
        <v>12</v>
      </c>
      <c r="C14" s="3">
        <v>2127</v>
      </c>
      <c r="D14" s="252">
        <v>7.6624678152002375</v>
      </c>
    </row>
    <row r="15" spans="1:8" x14ac:dyDescent="0.25">
      <c r="A15" s="251">
        <v>41275</v>
      </c>
      <c r="B15" s="3">
        <v>13</v>
      </c>
      <c r="C15" s="3">
        <v>2058</v>
      </c>
      <c r="D15" s="252">
        <v>7.6294899163939949</v>
      </c>
    </row>
    <row r="16" spans="1:8" x14ac:dyDescent="0.25">
      <c r="A16" s="251">
        <v>41365</v>
      </c>
      <c r="B16" s="3">
        <v>14</v>
      </c>
      <c r="C16" s="3">
        <v>2019</v>
      </c>
      <c r="D16" s="252">
        <v>7.6103576183128379</v>
      </c>
    </row>
    <row r="17" spans="1:4" x14ac:dyDescent="0.25">
      <c r="A17" s="251">
        <v>41456</v>
      </c>
      <c r="B17" s="3">
        <v>15</v>
      </c>
      <c r="C17" s="3">
        <v>1757</v>
      </c>
      <c r="D17" s="252">
        <v>7.4713630881870969</v>
      </c>
    </row>
    <row r="18" spans="1:4" x14ac:dyDescent="0.25">
      <c r="A18" s="251">
        <v>41548</v>
      </c>
      <c r="B18" s="3">
        <v>16</v>
      </c>
      <c r="C18" s="3">
        <v>1782</v>
      </c>
      <c r="D18" s="252">
        <v>7.4854916080307543</v>
      </c>
    </row>
    <row r="19" spans="1:4" x14ac:dyDescent="0.25">
      <c r="A19" s="251">
        <v>41640</v>
      </c>
      <c r="B19" s="3">
        <v>17</v>
      </c>
      <c r="C19" s="3">
        <v>1778</v>
      </c>
      <c r="D19" s="252">
        <v>7.48324441607385</v>
      </c>
    </row>
    <row r="20" spans="1:4" x14ac:dyDescent="0.25">
      <c r="A20" s="251">
        <v>41730</v>
      </c>
      <c r="B20" s="3">
        <v>18</v>
      </c>
      <c r="C20" s="3">
        <v>2027</v>
      </c>
      <c r="D20" s="252">
        <v>7.6143121464519998</v>
      </c>
    </row>
    <row r="21" spans="1:4" x14ac:dyDescent="0.25">
      <c r="A21" s="251">
        <v>41821</v>
      </c>
      <c r="B21" s="3">
        <v>19</v>
      </c>
      <c r="C21" s="3">
        <v>1806</v>
      </c>
      <c r="D21" s="252">
        <v>7.4988697339769308</v>
      </c>
    </row>
    <row r="22" spans="1:4" x14ac:dyDescent="0.25">
      <c r="A22" s="251">
        <v>41913</v>
      </c>
      <c r="B22" s="3">
        <v>20</v>
      </c>
      <c r="C22" s="3">
        <v>1904</v>
      </c>
      <c r="D22" s="252">
        <v>7.5517122153513103</v>
      </c>
    </row>
    <row r="23" spans="1:4" x14ac:dyDescent="0.25">
      <c r="A23" s="251">
        <v>42005</v>
      </c>
      <c r="B23" s="3">
        <v>21</v>
      </c>
      <c r="C23" s="3">
        <v>1841</v>
      </c>
      <c r="D23" s="252">
        <v>7.5180641812330782</v>
      </c>
    </row>
    <row r="24" spans="1:4" x14ac:dyDescent="0.25">
      <c r="A24" s="251">
        <v>42095</v>
      </c>
      <c r="B24" s="3">
        <v>22</v>
      </c>
      <c r="C24" s="3">
        <v>2030</v>
      </c>
      <c r="D24" s="252">
        <v>7.6157910720358331</v>
      </c>
    </row>
    <row r="25" spans="1:4" x14ac:dyDescent="0.25">
      <c r="A25" s="251">
        <v>42186</v>
      </c>
      <c r="B25" s="3">
        <v>23</v>
      </c>
      <c r="C25" s="3">
        <v>1951</v>
      </c>
      <c r="D25" s="252">
        <v>7.5760973406231109</v>
      </c>
    </row>
    <row r="26" spans="1:4" x14ac:dyDescent="0.25">
      <c r="A26" s="251">
        <v>42278</v>
      </c>
      <c r="B26" s="3">
        <v>24</v>
      </c>
      <c r="C26" s="3">
        <v>1971</v>
      </c>
      <c r="D26" s="252">
        <v>7.5862963071527201</v>
      </c>
    </row>
    <row r="27" spans="1:4" x14ac:dyDescent="0.25">
      <c r="A27" s="251">
        <v>42370</v>
      </c>
      <c r="B27" s="3">
        <v>25</v>
      </c>
      <c r="C27" s="3">
        <v>2151</v>
      </c>
      <c r="D27" s="252">
        <v>7.6736881292677301</v>
      </c>
    </row>
    <row r="28" spans="1:4" x14ac:dyDescent="0.25">
      <c r="A28" s="251">
        <v>42461</v>
      </c>
      <c r="B28" s="3">
        <v>26</v>
      </c>
      <c r="C28" s="3">
        <v>2255</v>
      </c>
      <c r="D28" s="252">
        <v>7.7209052519367791</v>
      </c>
    </row>
    <row r="29" spans="1:4" x14ac:dyDescent="0.25">
      <c r="A29" s="251">
        <v>42552</v>
      </c>
      <c r="B29" s="3">
        <v>27</v>
      </c>
      <c r="C29" s="3">
        <v>1943</v>
      </c>
      <c r="D29" s="252">
        <v>7.5719884493774403</v>
      </c>
    </row>
    <row r="30" spans="1:4" x14ac:dyDescent="0.25">
      <c r="A30" s="251">
        <v>42644</v>
      </c>
      <c r="B30" s="3">
        <v>28</v>
      </c>
      <c r="C30" s="3">
        <v>2009</v>
      </c>
      <c r="D30" s="252">
        <v>7.6053923648149349</v>
      </c>
    </row>
    <row r="31" spans="1:4" x14ac:dyDescent="0.25">
      <c r="A31" s="251">
        <v>42736</v>
      </c>
      <c r="B31" s="3">
        <v>29</v>
      </c>
      <c r="C31" s="3">
        <v>2301</v>
      </c>
      <c r="D31" s="252">
        <v>7.741099090035366</v>
      </c>
    </row>
    <row r="32" spans="1:4" x14ac:dyDescent="0.25">
      <c r="A32" s="251">
        <v>42826</v>
      </c>
      <c r="B32" s="3">
        <v>30</v>
      </c>
      <c r="C32" s="3">
        <v>2420</v>
      </c>
      <c r="D32" s="252">
        <v>7.7915228191507317</v>
      </c>
    </row>
    <row r="33" spans="1:10" x14ac:dyDescent="0.25">
      <c r="A33" s="251">
        <v>42917</v>
      </c>
      <c r="B33" s="3">
        <v>31</v>
      </c>
      <c r="C33" s="3">
        <v>2017</v>
      </c>
      <c r="D33" s="252">
        <v>7.6093665379542115</v>
      </c>
    </row>
    <row r="34" spans="1:10" x14ac:dyDescent="0.25">
      <c r="A34" s="251">
        <v>43009</v>
      </c>
      <c r="B34" s="3">
        <v>32</v>
      </c>
      <c r="C34" s="3">
        <v>2358</v>
      </c>
      <c r="D34" s="252">
        <v>7.7655690810973166</v>
      </c>
    </row>
    <row r="35" spans="1:10" x14ac:dyDescent="0.25">
      <c r="A35" s="251">
        <v>43101</v>
      </c>
      <c r="B35" s="3">
        <v>33</v>
      </c>
      <c r="C35" s="3">
        <v>2377</v>
      </c>
      <c r="D35" s="252">
        <v>7.7735944673601942</v>
      </c>
    </row>
    <row r="36" spans="1:10" x14ac:dyDescent="0.25">
      <c r="A36" s="251">
        <v>43191</v>
      </c>
      <c r="B36" s="3">
        <v>34</v>
      </c>
      <c r="C36" s="3">
        <v>2548</v>
      </c>
      <c r="D36" s="252">
        <v>7.843064016692054</v>
      </c>
    </row>
    <row r="37" spans="1:10" x14ac:dyDescent="0.25">
      <c r="A37" s="251">
        <v>43282</v>
      </c>
      <c r="B37" s="3">
        <v>35</v>
      </c>
      <c r="C37" s="3">
        <v>2352</v>
      </c>
      <c r="D37" s="252">
        <v>7.7630213090185176</v>
      </c>
    </row>
    <row r="38" spans="1:10" x14ac:dyDescent="0.25">
      <c r="A38" s="251">
        <v>43374</v>
      </c>
      <c r="B38" s="3">
        <v>36</v>
      </c>
      <c r="C38" s="3">
        <v>2293</v>
      </c>
      <c r="D38" s="252">
        <v>7.7376162828579043</v>
      </c>
    </row>
    <row r="39" spans="1:10" x14ac:dyDescent="0.25">
      <c r="A39" s="251">
        <v>43466</v>
      </c>
      <c r="B39" s="3">
        <v>37</v>
      </c>
      <c r="C39" s="3">
        <v>2121</v>
      </c>
      <c r="D39" s="252">
        <v>7.6596429545646822</v>
      </c>
    </row>
    <row r="40" spans="1:10" ht="15.75" thickBot="1" x14ac:dyDescent="0.3">
      <c r="A40" s="253">
        <v>43556</v>
      </c>
      <c r="B40" s="254">
        <v>38</v>
      </c>
      <c r="C40" s="254">
        <v>2137</v>
      </c>
      <c r="D40" s="255">
        <v>7.6671582553191477</v>
      </c>
    </row>
    <row r="41" spans="1:10" x14ac:dyDescent="0.25">
      <c r="A41" s="256" t="s">
        <v>1514</v>
      </c>
    </row>
    <row r="44" spans="1:10" x14ac:dyDescent="0.25">
      <c r="A44" s="244" t="s">
        <v>1515</v>
      </c>
      <c r="B44" s="257"/>
      <c r="C44" s="257"/>
      <c r="D44" s="258"/>
      <c r="E44" s="257"/>
      <c r="F44" s="257"/>
      <c r="G44" s="257"/>
      <c r="H44" s="257"/>
      <c r="I44" s="257"/>
      <c r="J44" s="2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08B8-7E15-454C-A31C-B29A3512E2F0}">
  <dimension ref="A1:I42"/>
  <sheetViews>
    <sheetView topLeftCell="A28" workbookViewId="0">
      <selection activeCell="C45" sqref="C45"/>
    </sheetView>
  </sheetViews>
  <sheetFormatPr defaultRowHeight="15" x14ac:dyDescent="0.25"/>
  <sheetData>
    <row r="1" spans="1:9" x14ac:dyDescent="0.25">
      <c r="A1" s="231" t="s">
        <v>1470</v>
      </c>
      <c r="B1" s="231"/>
      <c r="C1" s="231"/>
      <c r="D1" s="231"/>
      <c r="E1" s="231"/>
      <c r="F1" s="231"/>
      <c r="G1" s="231"/>
      <c r="H1" s="231"/>
      <c r="I1" s="231"/>
    </row>
    <row r="2" spans="1:9" x14ac:dyDescent="0.25">
      <c r="A2" s="231" t="s">
        <v>106</v>
      </c>
      <c r="B2" s="232"/>
      <c r="C2" s="232"/>
      <c r="D2" s="232"/>
      <c r="E2" s="232"/>
      <c r="F2" s="232"/>
      <c r="G2" s="232"/>
      <c r="H2" s="232"/>
      <c r="I2" s="232"/>
    </row>
    <row r="3" spans="1:9" x14ac:dyDescent="0.25">
      <c r="A3" s="233"/>
      <c r="B3" s="233"/>
      <c r="C3" s="233"/>
      <c r="D3" s="233"/>
      <c r="E3" s="233"/>
      <c r="F3" s="233"/>
      <c r="G3" s="233"/>
      <c r="H3" s="233"/>
      <c r="I3" s="233"/>
    </row>
    <row r="4" spans="1:9" ht="20.25" x14ac:dyDescent="0.25">
      <c r="A4" s="299" t="s">
        <v>1471</v>
      </c>
      <c r="B4" s="299"/>
      <c r="C4" s="299"/>
      <c r="D4" s="299"/>
      <c r="E4" s="299"/>
      <c r="F4" s="299"/>
      <c r="G4" s="299"/>
      <c r="H4" s="299"/>
      <c r="I4" s="299"/>
    </row>
    <row r="5" spans="1:9" x14ac:dyDescent="0.25">
      <c r="A5" s="234"/>
      <c r="B5" s="235"/>
      <c r="C5" s="235"/>
      <c r="D5" s="235"/>
      <c r="E5" s="235"/>
      <c r="F5" s="235"/>
      <c r="G5" s="235"/>
      <c r="H5" s="235"/>
      <c r="I5" s="235"/>
    </row>
    <row r="6" spans="1:9" ht="15.75" x14ac:dyDescent="0.25">
      <c r="A6" s="300" t="s">
        <v>1472</v>
      </c>
      <c r="B6" s="300"/>
      <c r="C6" s="300"/>
      <c r="D6" s="300"/>
      <c r="E6" s="300"/>
      <c r="F6" s="300"/>
      <c r="G6" s="300"/>
      <c r="H6" s="300"/>
      <c r="I6" s="300"/>
    </row>
    <row r="7" spans="1:9" x14ac:dyDescent="0.25">
      <c r="A7" s="236"/>
      <c r="B7" s="236"/>
      <c r="C7" s="236"/>
      <c r="D7" s="236"/>
      <c r="E7" s="236"/>
      <c r="F7" s="236"/>
      <c r="G7" s="236"/>
      <c r="H7" s="236"/>
      <c r="I7" s="236"/>
    </row>
    <row r="8" spans="1:9" x14ac:dyDescent="0.25">
      <c r="A8" s="296" t="s">
        <v>1473</v>
      </c>
      <c r="B8" s="296"/>
      <c r="C8" s="296"/>
      <c r="D8" s="296"/>
      <c r="E8" s="296"/>
      <c r="F8" s="296"/>
      <c r="G8" s="296"/>
      <c r="H8" s="296"/>
      <c r="I8" s="296"/>
    </row>
    <row r="9" spans="1:9" ht="66.75" customHeight="1" x14ac:dyDescent="0.25">
      <c r="A9" s="297" t="str">
        <f>ALR</f>
        <v>The ALR database is collected by Cancer Care Ontario and represents the basic set of data elements required to produce the quality, cost and performance indicators for the cancer system. The data elements constitute patient level activity within the cancer system focused on radiation and systemic therapy services and outpatient oncology clinic visits. This data is also a key component of the Ontario Cancer Registry (OCR), which registers every malignant neoplasm diagnosed in Ontario.</v>
      </c>
      <c r="B9" s="297"/>
      <c r="C9" s="297"/>
      <c r="D9" s="297"/>
      <c r="E9" s="297"/>
      <c r="F9" s="297"/>
      <c r="G9" s="297"/>
      <c r="H9" s="297"/>
      <c r="I9" s="297"/>
    </row>
    <row r="10" spans="1:9" x14ac:dyDescent="0.25">
      <c r="A10" s="237"/>
      <c r="B10" s="237"/>
      <c r="C10" s="237"/>
      <c r="D10" s="237"/>
      <c r="E10" s="237"/>
      <c r="F10" s="237"/>
      <c r="G10" s="237"/>
      <c r="H10" s="237"/>
      <c r="I10" s="237"/>
    </row>
    <row r="11" spans="1:9" x14ac:dyDescent="0.25">
      <c r="A11" s="296" t="s">
        <v>1474</v>
      </c>
      <c r="B11" s="296"/>
      <c r="C11" s="296"/>
      <c r="D11" s="296"/>
      <c r="E11" s="296"/>
      <c r="F11" s="296"/>
      <c r="G11" s="296"/>
      <c r="H11" s="296"/>
      <c r="I11" s="296"/>
    </row>
    <row r="12" spans="1:9" ht="66" customHeight="1" x14ac:dyDescent="0.25">
      <c r="A12" s="297" t="str">
        <f>dad</f>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
      <c r="B12" s="297"/>
      <c r="C12" s="297"/>
      <c r="D12" s="297"/>
      <c r="E12" s="297"/>
      <c r="F12" s="297"/>
      <c r="G12" s="297"/>
      <c r="H12" s="297"/>
      <c r="I12" s="297"/>
    </row>
    <row r="13" spans="1:9" x14ac:dyDescent="0.25">
      <c r="A13" s="238"/>
      <c r="B13" s="239"/>
      <c r="C13" s="239"/>
      <c r="D13" s="239"/>
      <c r="E13" s="239"/>
      <c r="F13" s="239"/>
      <c r="G13" s="239"/>
      <c r="H13" s="239"/>
      <c r="I13" s="239"/>
    </row>
    <row r="14" spans="1:9" ht="15" customHeight="1" x14ac:dyDescent="0.25">
      <c r="A14" s="296" t="s">
        <v>1475</v>
      </c>
      <c r="B14" s="296"/>
      <c r="C14" s="296"/>
      <c r="D14" s="296"/>
      <c r="E14" s="296"/>
      <c r="F14" s="296"/>
      <c r="G14" s="296"/>
      <c r="H14" s="296"/>
      <c r="I14" s="296"/>
    </row>
    <row r="15" spans="1:9" ht="68.25" customHeight="1" x14ac:dyDescent="0.25">
      <c r="A15" s="297" t="str">
        <f>SDS</f>
        <v>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v>
      </c>
      <c r="B15" s="297"/>
      <c r="C15" s="297"/>
      <c r="D15" s="297"/>
      <c r="E15" s="297"/>
      <c r="F15" s="297"/>
      <c r="G15" s="297"/>
      <c r="H15" s="297"/>
      <c r="I15" s="297"/>
    </row>
    <row r="16" spans="1:9" x14ac:dyDescent="0.25">
      <c r="A16" s="240"/>
      <c r="B16" s="240"/>
      <c r="C16" s="240"/>
      <c r="D16" s="240"/>
      <c r="E16" s="240"/>
      <c r="F16" s="240"/>
      <c r="G16" s="240"/>
      <c r="H16" s="240"/>
      <c r="I16" s="240"/>
    </row>
    <row r="17" spans="1:9" ht="15" customHeight="1" x14ac:dyDescent="0.25">
      <c r="A17" s="296" t="s">
        <v>1476</v>
      </c>
      <c r="B17" s="296"/>
      <c r="C17" s="296"/>
      <c r="D17" s="296"/>
      <c r="E17" s="296"/>
      <c r="F17" s="296"/>
      <c r="G17" s="296"/>
      <c r="H17" s="296"/>
      <c r="I17" s="296"/>
    </row>
    <row r="18" spans="1:9" ht="77.25" customHeight="1" x14ac:dyDescent="0.25">
      <c r="A18" s="297" t="str">
        <f>NACRS</f>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
      <c r="B18" s="297"/>
      <c r="C18" s="297"/>
      <c r="D18" s="297"/>
      <c r="E18" s="297"/>
      <c r="F18" s="297"/>
      <c r="G18" s="297"/>
      <c r="H18" s="297"/>
      <c r="I18" s="297"/>
    </row>
    <row r="20" spans="1:9" x14ac:dyDescent="0.25">
      <c r="A20" s="296" t="s">
        <v>1482</v>
      </c>
      <c r="B20" s="296"/>
      <c r="C20" s="296"/>
      <c r="D20" s="296"/>
      <c r="E20" s="296"/>
      <c r="F20" s="296"/>
      <c r="G20" s="296"/>
      <c r="H20" s="296"/>
      <c r="I20" s="296"/>
    </row>
    <row r="21" spans="1:9" ht="53.25" customHeight="1" x14ac:dyDescent="0.25">
      <c r="A21" s="297" t="str">
        <f>NDFP</f>
        <v>The NDFP database is collected by Cancer Care Ontario and captures the use of new, often expensive, cancer drugs. The program was created in 1995 to ensure that Ontario patients have equal access to high-quality intravenous (IV) cancer drugs. The data includes list of drugs, frequency by drug name, patient and treatment data, including size (height, weight) and dosage.</v>
      </c>
      <c r="B21" s="297"/>
      <c r="C21" s="297"/>
      <c r="D21" s="297"/>
      <c r="E21" s="297"/>
      <c r="F21" s="297"/>
      <c r="G21" s="297"/>
      <c r="H21" s="297"/>
      <c r="I21" s="297"/>
    </row>
    <row r="23" spans="1:9" x14ac:dyDescent="0.25">
      <c r="A23" s="296" t="s">
        <v>1481</v>
      </c>
      <c r="B23" s="296"/>
      <c r="C23" s="296"/>
      <c r="D23" s="296"/>
      <c r="E23" s="296"/>
      <c r="F23" s="296"/>
      <c r="G23" s="296"/>
      <c r="H23" s="296"/>
      <c r="I23" s="296"/>
    </row>
    <row r="24" spans="1:9" ht="39.75" customHeight="1" x14ac:dyDescent="0.25">
      <c r="A24" s="297" t="str">
        <f>OCR</f>
        <v xml:space="preserve">The OCR is collected by Cancer Care Ontario and contains information on all Ontario residents who have been newly diagnosed with cancer ("incidence") or who have died of cancer ("mortality"). All new cases of cancer are registered, except non-melanoma skin cancer. </v>
      </c>
      <c r="B24" s="297"/>
      <c r="C24" s="297"/>
      <c r="D24" s="297"/>
      <c r="E24" s="297"/>
      <c r="F24" s="297"/>
      <c r="G24" s="297"/>
      <c r="H24" s="297"/>
      <c r="I24" s="297"/>
    </row>
    <row r="26" spans="1:9" x14ac:dyDescent="0.25">
      <c r="A26" s="296" t="s">
        <v>1478</v>
      </c>
      <c r="B26" s="296"/>
      <c r="C26" s="296"/>
      <c r="D26" s="296"/>
      <c r="E26" s="296"/>
      <c r="F26" s="296"/>
      <c r="G26" s="296"/>
      <c r="H26" s="296"/>
      <c r="I26" s="296"/>
    </row>
    <row r="27" spans="1:9" ht="65.25" customHeight="1" x14ac:dyDescent="0.25">
      <c r="A27" s="297" t="str">
        <f>ODB</f>
        <v>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v>
      </c>
      <c r="B27" s="297"/>
      <c r="C27" s="297"/>
      <c r="D27" s="297"/>
      <c r="E27" s="297"/>
      <c r="F27" s="297"/>
      <c r="G27" s="297"/>
      <c r="H27" s="297"/>
      <c r="I27" s="297"/>
    </row>
    <row r="29" spans="1:9" x14ac:dyDescent="0.25">
      <c r="A29" s="296" t="s">
        <v>1477</v>
      </c>
      <c r="B29" s="296"/>
      <c r="C29" s="296"/>
      <c r="D29" s="296"/>
      <c r="E29" s="296"/>
      <c r="F29" s="296"/>
      <c r="G29" s="296"/>
      <c r="H29" s="296"/>
      <c r="I29" s="296"/>
    </row>
    <row r="30" spans="1:9" ht="70.5" customHeight="1" x14ac:dyDescent="0.25">
      <c r="A30" s="297" t="str">
        <f>OHIP</f>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
      <c r="B30" s="297"/>
      <c r="C30" s="297"/>
      <c r="D30" s="297"/>
      <c r="E30" s="297"/>
      <c r="F30" s="297"/>
      <c r="G30" s="297"/>
      <c r="H30" s="297"/>
      <c r="I30" s="297"/>
    </row>
    <row r="32" spans="1:9" ht="15" customHeight="1" x14ac:dyDescent="0.25">
      <c r="A32" s="296" t="s">
        <v>1480</v>
      </c>
      <c r="B32" s="296"/>
      <c r="C32" s="296"/>
      <c r="D32" s="296"/>
      <c r="E32" s="296"/>
      <c r="F32" s="296"/>
      <c r="G32" s="296"/>
      <c r="H32" s="296"/>
      <c r="I32" s="296"/>
    </row>
    <row r="33" spans="1:9" ht="57" customHeight="1" x14ac:dyDescent="0.25">
      <c r="A33" s="298" t="s">
        <v>1479</v>
      </c>
      <c r="B33" s="298"/>
      <c r="C33" s="298"/>
      <c r="D33" s="298"/>
      <c r="E33" s="298"/>
      <c r="F33" s="298"/>
      <c r="G33" s="298"/>
      <c r="H33" s="298"/>
      <c r="I33" s="298"/>
    </row>
    <row r="35" spans="1:9" x14ac:dyDescent="0.25">
      <c r="A35" s="296" t="s">
        <v>1483</v>
      </c>
      <c r="B35" s="296"/>
      <c r="C35" s="296"/>
      <c r="D35" s="296"/>
      <c r="E35" s="296"/>
      <c r="F35" s="296"/>
      <c r="G35" s="296"/>
      <c r="H35" s="296"/>
      <c r="I35" s="296"/>
    </row>
    <row r="36" spans="1:9" ht="54" customHeight="1" x14ac:dyDescent="0.25">
      <c r="A36" s="297" t="str">
        <f>RPDB</f>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
      <c r="B36" s="297"/>
      <c r="C36" s="297"/>
      <c r="D36" s="297"/>
      <c r="E36" s="297"/>
      <c r="F36" s="297"/>
      <c r="G36" s="297"/>
      <c r="H36" s="297"/>
      <c r="I36" s="297"/>
    </row>
    <row r="38" spans="1:9" x14ac:dyDescent="0.25">
      <c r="A38" s="296" t="s">
        <v>1484</v>
      </c>
      <c r="B38" s="296"/>
      <c r="C38" s="296"/>
      <c r="D38" s="296"/>
      <c r="E38" s="296"/>
      <c r="F38" s="296"/>
      <c r="G38" s="296"/>
      <c r="H38" s="296"/>
      <c r="I38" s="296"/>
    </row>
    <row r="39" spans="1:9" ht="32.25" customHeight="1" x14ac:dyDescent="0.25">
      <c r="A39" s="297" t="str">
        <f>LHIN</f>
        <v>The LHIN database contains information on LHIN information tables, Dissemination Areas, LHIN/sub-LHIN population estimates and projections and postal code lookup tables.</v>
      </c>
      <c r="B39" s="297"/>
      <c r="C39" s="297"/>
      <c r="D39" s="297"/>
      <c r="E39" s="297"/>
      <c r="F39" s="297"/>
      <c r="G39" s="297"/>
      <c r="H39" s="297"/>
      <c r="I39" s="297"/>
    </row>
    <row r="41" spans="1:9" x14ac:dyDescent="0.25">
      <c r="A41" s="296" t="s">
        <v>1485</v>
      </c>
      <c r="B41" s="296"/>
      <c r="C41" s="296"/>
      <c r="D41" s="296"/>
      <c r="E41" s="296"/>
      <c r="F41" s="296"/>
      <c r="G41" s="296"/>
      <c r="H41" s="296"/>
      <c r="I41" s="296"/>
    </row>
    <row r="42" spans="1:9" ht="46.5" customHeight="1" x14ac:dyDescent="0.25">
      <c r="A42" s="297" t="str">
        <f>PCCF</f>
        <v>The PCCF database will link to postal codes within a given cohort and determine other census geographic identifiers such as, dissemination/enumeration area, census division, longitute/latitude, urban/rural flag and neighbourhood income quintile.</v>
      </c>
      <c r="B42" s="297"/>
      <c r="C42" s="297"/>
      <c r="D42" s="297"/>
      <c r="E42" s="297"/>
      <c r="F42" s="297"/>
      <c r="G42" s="297"/>
      <c r="H42" s="297"/>
      <c r="I42" s="297"/>
    </row>
  </sheetData>
  <mergeCells count="26">
    <mergeCell ref="A12:I12"/>
    <mergeCell ref="A4:I4"/>
    <mergeCell ref="A6:I6"/>
    <mergeCell ref="A8:I8"/>
    <mergeCell ref="A9:I9"/>
    <mergeCell ref="A11:I11"/>
    <mergeCell ref="A20:I20"/>
    <mergeCell ref="A21:I21"/>
    <mergeCell ref="A14:I14"/>
    <mergeCell ref="A15:I15"/>
    <mergeCell ref="A17:I17"/>
    <mergeCell ref="A18:I18"/>
    <mergeCell ref="A42:I42"/>
    <mergeCell ref="A32:I32"/>
    <mergeCell ref="A33:I33"/>
    <mergeCell ref="A23:I23"/>
    <mergeCell ref="A24:I24"/>
    <mergeCell ref="A29:I29"/>
    <mergeCell ref="A30:I30"/>
    <mergeCell ref="A26:I26"/>
    <mergeCell ref="A27:I27"/>
    <mergeCell ref="A35:I35"/>
    <mergeCell ref="A36:I36"/>
    <mergeCell ref="A38:I38"/>
    <mergeCell ref="A39:I39"/>
    <mergeCell ref="A41:I41"/>
  </mergeCells>
  <dataValidations count="1">
    <dataValidation type="list" allowBlank="1" showInputMessage="1" showErrorMessage="1" sqref="A8:I8 A11:I11 A14:I14 A17:I17 A29:I29 A26:I26 A32:I32 A23:I23 A20:I20 A35:I35 A38:I38 A41:I41" xr:uid="{909B656D-9805-47D5-9431-13333BDACC6C}">
      <formula1>DATASETNAME</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9991C-4817-4C62-9330-25C7DC0E524A}">
  <dimension ref="A1:E22"/>
  <sheetViews>
    <sheetView workbookViewId="0"/>
  </sheetViews>
  <sheetFormatPr defaultRowHeight="15" x14ac:dyDescent="0.25"/>
  <sheetData>
    <row r="1" spans="1:5" x14ac:dyDescent="0.25">
      <c r="A1" s="1" t="s">
        <v>1518</v>
      </c>
    </row>
    <row r="2" spans="1:5" x14ac:dyDescent="0.25">
      <c r="A2" s="133" t="s">
        <v>557</v>
      </c>
      <c r="B2" s="1" t="s">
        <v>558</v>
      </c>
      <c r="C2" s="1" t="s">
        <v>1511</v>
      </c>
      <c r="D2" s="1" t="s">
        <v>724</v>
      </c>
      <c r="E2" s="1" t="s">
        <v>725</v>
      </c>
    </row>
    <row r="3" spans="1:5" x14ac:dyDescent="0.25">
      <c r="A3" s="154">
        <v>41640</v>
      </c>
      <c r="B3">
        <v>1</v>
      </c>
      <c r="C3">
        <v>1778</v>
      </c>
      <c r="D3">
        <v>1451</v>
      </c>
      <c r="E3">
        <v>193</v>
      </c>
    </row>
    <row r="4" spans="1:5" x14ac:dyDescent="0.25">
      <c r="A4" s="154">
        <v>41730</v>
      </c>
      <c r="B4">
        <v>2</v>
      </c>
      <c r="C4">
        <v>2027</v>
      </c>
      <c r="D4">
        <v>1669</v>
      </c>
      <c r="E4">
        <v>221</v>
      </c>
    </row>
    <row r="5" spans="1:5" x14ac:dyDescent="0.25">
      <c r="A5" s="154">
        <v>41821</v>
      </c>
      <c r="B5">
        <v>3</v>
      </c>
      <c r="C5">
        <v>1806</v>
      </c>
      <c r="D5">
        <v>1429</v>
      </c>
      <c r="E5">
        <v>215</v>
      </c>
    </row>
    <row r="6" spans="1:5" x14ac:dyDescent="0.25">
      <c r="A6" s="154">
        <v>41913</v>
      </c>
      <c r="B6">
        <v>4</v>
      </c>
      <c r="C6">
        <v>1904</v>
      </c>
      <c r="D6">
        <v>1557</v>
      </c>
      <c r="E6">
        <v>190</v>
      </c>
    </row>
    <row r="7" spans="1:5" x14ac:dyDescent="0.25">
      <c r="A7" s="154">
        <v>42005</v>
      </c>
      <c r="B7">
        <v>5</v>
      </c>
      <c r="C7">
        <v>1841</v>
      </c>
      <c r="D7">
        <v>1533</v>
      </c>
      <c r="E7">
        <v>221</v>
      </c>
    </row>
    <row r="8" spans="1:5" x14ac:dyDescent="0.25">
      <c r="A8" s="154">
        <v>42095</v>
      </c>
      <c r="B8">
        <v>6</v>
      </c>
      <c r="C8">
        <v>2030</v>
      </c>
      <c r="D8">
        <v>1608</v>
      </c>
      <c r="E8">
        <v>245</v>
      </c>
    </row>
    <row r="9" spans="1:5" x14ac:dyDescent="0.25">
      <c r="A9" s="154">
        <v>42186</v>
      </c>
      <c r="B9">
        <v>7</v>
      </c>
      <c r="C9">
        <v>1951</v>
      </c>
      <c r="D9">
        <v>1552</v>
      </c>
      <c r="E9">
        <v>225</v>
      </c>
    </row>
    <row r="10" spans="1:5" x14ac:dyDescent="0.25">
      <c r="A10" s="154">
        <v>42278</v>
      </c>
      <c r="B10">
        <v>8</v>
      </c>
      <c r="C10">
        <v>1972</v>
      </c>
      <c r="D10">
        <v>1553</v>
      </c>
      <c r="E10">
        <v>241</v>
      </c>
    </row>
    <row r="11" spans="1:5" x14ac:dyDescent="0.25">
      <c r="A11" s="154">
        <v>42370</v>
      </c>
      <c r="B11">
        <v>9</v>
      </c>
      <c r="C11">
        <v>2150</v>
      </c>
      <c r="D11">
        <v>1703</v>
      </c>
      <c r="E11">
        <v>273</v>
      </c>
    </row>
    <row r="12" spans="1:5" x14ac:dyDescent="0.25">
      <c r="A12" s="154">
        <v>42461</v>
      </c>
      <c r="B12">
        <v>10</v>
      </c>
      <c r="C12">
        <v>2255</v>
      </c>
      <c r="D12">
        <v>1855</v>
      </c>
      <c r="E12">
        <v>264</v>
      </c>
    </row>
    <row r="13" spans="1:5" x14ac:dyDescent="0.25">
      <c r="A13" s="154">
        <v>42552</v>
      </c>
      <c r="B13">
        <v>11</v>
      </c>
      <c r="C13">
        <v>1943</v>
      </c>
      <c r="D13">
        <v>1577</v>
      </c>
      <c r="E13">
        <v>195</v>
      </c>
    </row>
    <row r="14" spans="1:5" x14ac:dyDescent="0.25">
      <c r="A14" s="154">
        <v>42644</v>
      </c>
      <c r="B14">
        <v>12</v>
      </c>
      <c r="C14">
        <v>2009</v>
      </c>
      <c r="D14">
        <v>1588</v>
      </c>
      <c r="E14">
        <v>244</v>
      </c>
    </row>
    <row r="15" spans="1:5" x14ac:dyDescent="0.25">
      <c r="A15" s="154">
        <v>42736</v>
      </c>
      <c r="B15">
        <v>13</v>
      </c>
      <c r="C15">
        <v>2306</v>
      </c>
      <c r="D15">
        <v>1895</v>
      </c>
      <c r="E15">
        <v>259</v>
      </c>
    </row>
    <row r="16" spans="1:5" x14ac:dyDescent="0.25">
      <c r="A16" s="154">
        <v>42826</v>
      </c>
      <c r="B16">
        <v>14</v>
      </c>
      <c r="C16">
        <v>2419</v>
      </c>
      <c r="D16">
        <v>1974</v>
      </c>
      <c r="E16">
        <v>276</v>
      </c>
    </row>
    <row r="17" spans="1:5" x14ac:dyDescent="0.25">
      <c r="A17" s="154">
        <v>42917</v>
      </c>
      <c r="B17">
        <v>15</v>
      </c>
      <c r="C17">
        <v>2024</v>
      </c>
      <c r="D17">
        <v>1582</v>
      </c>
      <c r="E17">
        <v>238</v>
      </c>
    </row>
    <row r="18" spans="1:5" x14ac:dyDescent="0.25">
      <c r="A18" s="154">
        <v>43009</v>
      </c>
      <c r="B18">
        <v>16</v>
      </c>
      <c r="C18">
        <v>2354</v>
      </c>
      <c r="D18">
        <v>1899</v>
      </c>
      <c r="E18">
        <v>245</v>
      </c>
    </row>
    <row r="19" spans="1:5" x14ac:dyDescent="0.25">
      <c r="A19" s="154">
        <v>43101</v>
      </c>
      <c r="B19">
        <v>17</v>
      </c>
      <c r="C19">
        <v>2401</v>
      </c>
      <c r="D19">
        <v>1765</v>
      </c>
      <c r="E19">
        <v>293</v>
      </c>
    </row>
    <row r="20" spans="1:5" x14ac:dyDescent="0.25">
      <c r="A20" s="154">
        <v>43191</v>
      </c>
      <c r="B20">
        <v>18</v>
      </c>
      <c r="C20">
        <v>2573</v>
      </c>
      <c r="D20">
        <v>1865</v>
      </c>
      <c r="E20">
        <v>295</v>
      </c>
    </row>
    <row r="21" spans="1:5" x14ac:dyDescent="0.25">
      <c r="A21" s="154">
        <v>43282</v>
      </c>
      <c r="B21">
        <v>19</v>
      </c>
      <c r="C21">
        <v>2377</v>
      </c>
      <c r="D21">
        <v>1727</v>
      </c>
      <c r="E21">
        <v>334</v>
      </c>
    </row>
    <row r="22" spans="1:5" x14ac:dyDescent="0.25">
      <c r="A22" s="154">
        <v>43374</v>
      </c>
      <c r="B22">
        <v>20</v>
      </c>
      <c r="C22">
        <v>2324</v>
      </c>
      <c r="D22">
        <v>1668</v>
      </c>
      <c r="E22">
        <v>310</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3252C-3D37-4BBE-BC43-8804661F552F}">
  <dimension ref="A1:Q14"/>
  <sheetViews>
    <sheetView workbookViewId="0">
      <selection activeCell="A22" sqref="A22"/>
    </sheetView>
  </sheetViews>
  <sheetFormatPr defaultRowHeight="15" x14ac:dyDescent="0.25"/>
  <cols>
    <col min="1" max="1" width="79.28515625" customWidth="1"/>
    <col min="2" max="2" width="12.5703125" bestFit="1" customWidth="1"/>
    <col min="3" max="3" width="13.7109375" bestFit="1" customWidth="1"/>
    <col min="4" max="4" width="13.140625" bestFit="1" customWidth="1"/>
    <col min="6" max="6" width="15.28515625" customWidth="1"/>
  </cols>
  <sheetData>
    <row r="1" spans="1:17" ht="30.75" customHeight="1" thickBot="1" x14ac:dyDescent="0.3">
      <c r="A1" s="321" t="s">
        <v>1519</v>
      </c>
      <c r="B1" s="325"/>
      <c r="C1" s="325"/>
      <c r="D1" s="325"/>
      <c r="E1" s="83"/>
      <c r="F1" s="83"/>
      <c r="G1" s="11"/>
      <c r="H1" s="11"/>
      <c r="I1" s="11"/>
      <c r="J1" s="11"/>
      <c r="K1" s="11"/>
      <c r="L1" s="11"/>
      <c r="M1" s="11"/>
      <c r="N1" s="11"/>
      <c r="O1" s="11"/>
      <c r="P1" s="11"/>
      <c r="Q1" s="11"/>
    </row>
    <row r="2" spans="1:17" ht="15.75" thickBot="1" x14ac:dyDescent="0.3">
      <c r="A2" s="67" t="s">
        <v>126</v>
      </c>
      <c r="B2" s="68" t="s">
        <v>63</v>
      </c>
      <c r="C2" s="69" t="s">
        <v>68</v>
      </c>
      <c r="G2" s="11"/>
      <c r="H2" s="11"/>
      <c r="I2" s="11"/>
      <c r="J2" s="11"/>
      <c r="K2" s="11"/>
      <c r="L2" s="11"/>
      <c r="M2" s="11"/>
      <c r="N2" s="11"/>
      <c r="O2" s="11"/>
      <c r="P2" s="11"/>
      <c r="Q2" s="11"/>
    </row>
    <row r="3" spans="1:17" x14ac:dyDescent="0.25">
      <c r="A3" s="70" t="s">
        <v>573</v>
      </c>
      <c r="B3" s="155" t="s">
        <v>572</v>
      </c>
      <c r="C3" s="71" t="s">
        <v>571</v>
      </c>
      <c r="G3" s="11"/>
      <c r="H3" s="11"/>
      <c r="I3" s="11"/>
      <c r="J3" s="11"/>
      <c r="K3" s="11"/>
      <c r="L3" s="11"/>
      <c r="M3" s="11"/>
      <c r="N3" s="11"/>
      <c r="O3" s="11"/>
      <c r="P3" s="11"/>
      <c r="Q3" s="11"/>
    </row>
    <row r="4" spans="1:17" x14ac:dyDescent="0.25">
      <c r="A4" s="87" t="s">
        <v>574</v>
      </c>
      <c r="B4" s="86" t="s">
        <v>575</v>
      </c>
      <c r="C4" s="88" t="s">
        <v>576</v>
      </c>
      <c r="G4" s="11"/>
      <c r="H4" s="11"/>
      <c r="I4" s="11"/>
      <c r="J4" s="11"/>
      <c r="K4" s="11"/>
      <c r="L4" s="11"/>
      <c r="M4" s="11"/>
      <c r="N4" s="11"/>
      <c r="O4" s="11"/>
      <c r="P4" s="11"/>
      <c r="Q4" s="11"/>
    </row>
    <row r="5" spans="1:17" x14ac:dyDescent="0.25">
      <c r="A5" s="5" t="s">
        <v>577</v>
      </c>
      <c r="B5" s="153" t="s">
        <v>578</v>
      </c>
      <c r="C5" s="88" t="s">
        <v>576</v>
      </c>
    </row>
    <row r="6" spans="1:17" x14ac:dyDescent="0.25">
      <c r="A6" s="5" t="s">
        <v>579</v>
      </c>
      <c r="B6" s="84">
        <v>0</v>
      </c>
      <c r="C6" s="88" t="s">
        <v>576</v>
      </c>
    </row>
    <row r="7" spans="1:17" ht="15.75" thickBot="1" x14ac:dyDescent="0.3">
      <c r="A7" s="13" t="s">
        <v>151</v>
      </c>
      <c r="B7" s="85" t="s">
        <v>580</v>
      </c>
      <c r="C7" s="156" t="s">
        <v>576</v>
      </c>
    </row>
    <row r="9" spans="1:17" x14ac:dyDescent="0.25">
      <c r="B9" s="76"/>
      <c r="C9" s="76"/>
    </row>
    <row r="10" spans="1:17" ht="15.75" thickBot="1" x14ac:dyDescent="0.3">
      <c r="A10" s="12" t="s">
        <v>1520</v>
      </c>
      <c r="B10" s="12"/>
      <c r="C10" s="12"/>
      <c r="D10" s="12"/>
    </row>
    <row r="11" spans="1:17" x14ac:dyDescent="0.25">
      <c r="A11" s="35"/>
      <c r="B11" s="315" t="s">
        <v>302</v>
      </c>
      <c r="C11" s="315"/>
      <c r="D11" s="316"/>
    </row>
    <row r="12" spans="1:17" ht="15.75" thickBot="1" x14ac:dyDescent="0.3">
      <c r="A12" s="77" t="s">
        <v>0</v>
      </c>
      <c r="B12" s="33" t="s">
        <v>63</v>
      </c>
      <c r="C12" s="33" t="s">
        <v>62</v>
      </c>
      <c r="D12" s="34" t="s">
        <v>68</v>
      </c>
    </row>
    <row r="13" spans="1:17" x14ac:dyDescent="0.25">
      <c r="A13" s="70" t="s">
        <v>581</v>
      </c>
      <c r="B13" s="82" t="s">
        <v>605</v>
      </c>
      <c r="C13" s="82" t="s">
        <v>606</v>
      </c>
      <c r="D13" s="78" t="s">
        <v>607</v>
      </c>
    </row>
    <row r="14" spans="1:17" ht="15.75" thickBot="1" x14ac:dyDescent="0.3">
      <c r="A14" s="13" t="s">
        <v>301</v>
      </c>
      <c r="B14" s="25" t="s">
        <v>608</v>
      </c>
      <c r="C14" s="25" t="s">
        <v>582</v>
      </c>
      <c r="D14" s="26" t="s">
        <v>609</v>
      </c>
    </row>
  </sheetData>
  <mergeCells count="2">
    <mergeCell ref="B11:D11"/>
    <mergeCell ref="A1:D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14045-9F52-4026-B22E-56BD5E4AB416}">
  <dimension ref="A1:I118"/>
  <sheetViews>
    <sheetView workbookViewId="0">
      <selection activeCell="J52" sqref="J52"/>
    </sheetView>
  </sheetViews>
  <sheetFormatPr defaultRowHeight="15" x14ac:dyDescent="0.25"/>
  <cols>
    <col min="1" max="1" width="48" customWidth="1"/>
    <col min="2" max="2" width="16.85546875" customWidth="1"/>
    <col min="3" max="4" width="17.5703125" customWidth="1"/>
    <col min="5" max="5" width="15" bestFit="1" customWidth="1"/>
    <col min="6" max="6" width="47.140625" customWidth="1"/>
    <col min="7" max="7" width="13.85546875" customWidth="1"/>
    <col min="8" max="8" width="16" customWidth="1"/>
    <col min="9" max="9" width="6.5703125" bestFit="1" customWidth="1"/>
  </cols>
  <sheetData>
    <row r="1" spans="1:9" x14ac:dyDescent="0.25">
      <c r="A1" s="12" t="s">
        <v>1615</v>
      </c>
      <c r="B1" s="12"/>
      <c r="C1" s="12"/>
      <c r="D1" s="12"/>
    </row>
    <row r="2" spans="1:9" x14ac:dyDescent="0.25">
      <c r="A2" s="260" t="s">
        <v>1522</v>
      </c>
      <c r="B2" s="261" t="s">
        <v>9</v>
      </c>
      <c r="C2" s="16" t="s">
        <v>10</v>
      </c>
      <c r="D2" s="3"/>
    </row>
    <row r="3" spans="1:9" x14ac:dyDescent="0.25">
      <c r="A3" s="260" t="s">
        <v>1523</v>
      </c>
      <c r="B3" s="4"/>
      <c r="C3" s="3"/>
      <c r="D3" s="3"/>
    </row>
    <row r="4" spans="1:9" x14ac:dyDescent="0.25">
      <c r="A4" s="3" t="s">
        <v>1524</v>
      </c>
      <c r="B4" s="4">
        <v>63811</v>
      </c>
      <c r="C4" s="262">
        <f>B4/84129</f>
        <v>0.75848993807129528</v>
      </c>
      <c r="D4" s="263">
        <f>C4+C5</f>
        <v>0.8533680419355989</v>
      </c>
    </row>
    <row r="5" spans="1:9" x14ac:dyDescent="0.25">
      <c r="A5" s="3" t="s">
        <v>1525</v>
      </c>
      <c r="B5" s="4">
        <v>7982</v>
      </c>
      <c r="C5" s="262">
        <f t="shared" ref="C5:C6" si="0">B5/84129</f>
        <v>9.4878103864303634E-2</v>
      </c>
      <c r="D5" s="3"/>
    </row>
    <row r="6" spans="1:9" x14ac:dyDescent="0.25">
      <c r="A6" s="3" t="s">
        <v>1526</v>
      </c>
      <c r="B6" s="4">
        <v>12336</v>
      </c>
      <c r="C6" s="262">
        <f t="shared" si="0"/>
        <v>0.1466319580644011</v>
      </c>
      <c r="D6" s="3"/>
    </row>
    <row r="7" spans="1:9" x14ac:dyDescent="0.25">
      <c r="A7" s="260" t="s">
        <v>366</v>
      </c>
      <c r="B7" s="261">
        <f>SUM(B4:B6)</f>
        <v>84129</v>
      </c>
      <c r="C7" s="262">
        <f>B7/84129</f>
        <v>1</v>
      </c>
      <c r="D7" s="3"/>
    </row>
    <row r="8" spans="1:9" x14ac:dyDescent="0.25">
      <c r="A8" s="260" t="s">
        <v>1527</v>
      </c>
      <c r="B8" s="4"/>
      <c r="C8" s="153"/>
      <c r="D8" s="260" t="s">
        <v>1528</v>
      </c>
    </row>
    <row r="9" spans="1:9" x14ac:dyDescent="0.25">
      <c r="A9" s="3" t="s">
        <v>1524</v>
      </c>
      <c r="B9" s="4">
        <v>59204</v>
      </c>
      <c r="C9" s="262">
        <f>B9/72994</f>
        <v>0.81108036276954265</v>
      </c>
      <c r="D9" s="263">
        <f>B9/B4</f>
        <v>0.92780241651125983</v>
      </c>
    </row>
    <row r="10" spans="1:9" x14ac:dyDescent="0.25">
      <c r="A10" s="3" t="s">
        <v>1525</v>
      </c>
      <c r="B10" s="4">
        <v>7135</v>
      </c>
      <c r="C10" s="262">
        <f t="shared" ref="C10:C12" si="1">B10/72994</f>
        <v>9.7747760089870406E-2</v>
      </c>
      <c r="D10" s="263">
        <f>B10/B5</f>
        <v>0.89388624404911055</v>
      </c>
    </row>
    <row r="11" spans="1:9" x14ac:dyDescent="0.25">
      <c r="A11" s="3" t="s">
        <v>1526</v>
      </c>
      <c r="B11" s="4">
        <v>6655</v>
      </c>
      <c r="C11" s="262">
        <f t="shared" si="1"/>
        <v>9.1171877140586902E-2</v>
      </c>
      <c r="D11" s="263">
        <f>B11/B6</f>
        <v>0.53947795071335924</v>
      </c>
    </row>
    <row r="12" spans="1:9" x14ac:dyDescent="0.25">
      <c r="A12" s="260" t="s">
        <v>366</v>
      </c>
      <c r="B12" s="261">
        <f>SUM(B9:B11)</f>
        <v>72994</v>
      </c>
      <c r="C12" s="262">
        <f t="shared" si="1"/>
        <v>1</v>
      </c>
      <c r="D12" s="264">
        <f>B12/B7</f>
        <v>0.8676437375934577</v>
      </c>
    </row>
    <row r="13" spans="1:9" x14ac:dyDescent="0.25">
      <c r="B13" s="2"/>
    </row>
    <row r="14" spans="1:9" x14ac:dyDescent="0.25">
      <c r="B14" s="2"/>
    </row>
    <row r="16" spans="1:9" ht="15.75" thickBot="1" x14ac:dyDescent="0.3">
      <c r="A16" s="321" t="s">
        <v>1616</v>
      </c>
      <c r="B16" s="322"/>
      <c r="C16" s="322"/>
      <c r="D16" s="322"/>
      <c r="F16" s="321" t="s">
        <v>1617</v>
      </c>
      <c r="G16" s="322"/>
      <c r="H16" s="322"/>
      <c r="I16" s="322"/>
    </row>
    <row r="17" spans="1:9" x14ac:dyDescent="0.25">
      <c r="A17" s="35"/>
      <c r="B17" s="315" t="s">
        <v>109</v>
      </c>
      <c r="C17" s="315"/>
      <c r="D17" s="43"/>
      <c r="F17" s="35"/>
      <c r="G17" s="315" t="s">
        <v>109</v>
      </c>
      <c r="H17" s="315"/>
      <c r="I17" s="43"/>
    </row>
    <row r="18" spans="1:9" ht="45" x14ac:dyDescent="0.25">
      <c r="A18" s="44" t="s">
        <v>116</v>
      </c>
      <c r="B18" s="45" t="s">
        <v>1529</v>
      </c>
      <c r="C18" s="45" t="s">
        <v>111</v>
      </c>
      <c r="D18" s="17" t="s">
        <v>68</v>
      </c>
      <c r="F18" s="44" t="s">
        <v>116</v>
      </c>
      <c r="G18" s="45" t="s">
        <v>110</v>
      </c>
      <c r="H18" s="45" t="s">
        <v>111</v>
      </c>
      <c r="I18" s="17" t="s">
        <v>68</v>
      </c>
    </row>
    <row r="19" spans="1:9" x14ac:dyDescent="0.25">
      <c r="A19" s="46" t="s">
        <v>114</v>
      </c>
      <c r="B19" s="38">
        <v>3180</v>
      </c>
      <c r="C19" s="39">
        <v>755</v>
      </c>
      <c r="D19" s="6">
        <f>B19+C19</f>
        <v>3935</v>
      </c>
      <c r="F19" s="46" t="s">
        <v>114</v>
      </c>
      <c r="G19" s="38">
        <v>2824</v>
      </c>
      <c r="H19" s="39">
        <v>707</v>
      </c>
      <c r="I19" s="6">
        <f>G19+H19</f>
        <v>3531</v>
      </c>
    </row>
    <row r="20" spans="1:9" x14ac:dyDescent="0.25">
      <c r="A20" s="47" t="s">
        <v>115</v>
      </c>
      <c r="B20" s="38">
        <v>4802</v>
      </c>
      <c r="C20" s="39">
        <v>63056</v>
      </c>
      <c r="D20" s="6">
        <f>D21-D19</f>
        <v>67858</v>
      </c>
      <c r="F20" s="47" t="s">
        <v>115</v>
      </c>
      <c r="G20" s="38">
        <v>4311</v>
      </c>
      <c r="H20" s="39">
        <v>58497</v>
      </c>
      <c r="I20" s="6">
        <f>I21-I19</f>
        <v>62808</v>
      </c>
    </row>
    <row r="21" spans="1:9" ht="15.75" thickBot="1" x14ac:dyDescent="0.3">
      <c r="A21" s="48" t="s">
        <v>68</v>
      </c>
      <c r="B21" s="49">
        <f>B19+B20</f>
        <v>7982</v>
      </c>
      <c r="C21" s="50">
        <f>C19+C20</f>
        <v>63811</v>
      </c>
      <c r="D21" s="51">
        <f>B21+C21</f>
        <v>71793</v>
      </c>
      <c r="F21" s="48" t="s">
        <v>68</v>
      </c>
      <c r="G21" s="49">
        <f>G19+G20</f>
        <v>7135</v>
      </c>
      <c r="H21" s="50">
        <f>H19+H20</f>
        <v>59204</v>
      </c>
      <c r="I21" s="51">
        <f>G21+H21</f>
        <v>66339</v>
      </c>
    </row>
    <row r="22" spans="1:9" x14ac:dyDescent="0.25">
      <c r="A22" s="42" t="s">
        <v>117</v>
      </c>
      <c r="F22" s="42" t="s">
        <v>117</v>
      </c>
    </row>
    <row r="23" spans="1:9" ht="15.75" thickBot="1" x14ac:dyDescent="0.3"/>
    <row r="24" spans="1:9" x14ac:dyDescent="0.25">
      <c r="A24" s="52" t="s">
        <v>112</v>
      </c>
      <c r="B24" s="53">
        <f>B19/(B19+B20)</f>
        <v>0.39839639188173392</v>
      </c>
      <c r="F24" s="52" t="s">
        <v>112</v>
      </c>
      <c r="G24" s="53">
        <f>G19/(G19+G20)</f>
        <v>0.39579537491240363</v>
      </c>
    </row>
    <row r="25" spans="1:9" x14ac:dyDescent="0.25">
      <c r="A25" s="54" t="s">
        <v>107</v>
      </c>
      <c r="B25" s="55">
        <f>C20/(C19+C20)</f>
        <v>0.98816818416887375</v>
      </c>
      <c r="F25" s="54" t="s">
        <v>107</v>
      </c>
      <c r="G25" s="55">
        <f>H20/(H19+H20)</f>
        <v>0.98805823930815484</v>
      </c>
    </row>
    <row r="26" spans="1:9" x14ac:dyDescent="0.25">
      <c r="A26" s="56" t="s">
        <v>113</v>
      </c>
      <c r="B26" s="55">
        <f>B19/(B19+C19)</f>
        <v>0.80813214739517159</v>
      </c>
      <c r="F26" s="56" t="s">
        <v>113</v>
      </c>
      <c r="G26" s="55">
        <f>G19/(G19+H19)</f>
        <v>0.79977343528745393</v>
      </c>
    </row>
    <row r="27" spans="1:9" ht="15.75" thickBot="1" x14ac:dyDescent="0.3">
      <c r="A27" s="57" t="s">
        <v>108</v>
      </c>
      <c r="B27" s="58">
        <f>C20/(B20+C20)</f>
        <v>0.92923457808953991</v>
      </c>
      <c r="F27" s="57" t="s">
        <v>108</v>
      </c>
      <c r="G27" s="58">
        <f>H20/(G20+H20)</f>
        <v>0.93136224684753532</v>
      </c>
    </row>
    <row r="30" spans="1:9" ht="15.75" thickBot="1" x14ac:dyDescent="0.3">
      <c r="A30" s="321" t="s">
        <v>1618</v>
      </c>
      <c r="B30" s="322"/>
      <c r="C30" s="322"/>
      <c r="D30" s="322"/>
      <c r="F30" s="321" t="s">
        <v>1619</v>
      </c>
      <c r="G30" s="322"/>
      <c r="H30" s="322"/>
      <c r="I30" s="322"/>
    </row>
    <row r="31" spans="1:9" x14ac:dyDescent="0.25">
      <c r="A31" s="35"/>
      <c r="B31" s="315" t="s">
        <v>109</v>
      </c>
      <c r="C31" s="315"/>
      <c r="D31" s="43"/>
      <c r="F31" s="35"/>
      <c r="G31" s="315" t="s">
        <v>109</v>
      </c>
      <c r="H31" s="315"/>
      <c r="I31" s="43"/>
    </row>
    <row r="32" spans="1:9" ht="45" x14ac:dyDescent="0.25">
      <c r="A32" s="44" t="s">
        <v>120</v>
      </c>
      <c r="B32" s="45" t="s">
        <v>1530</v>
      </c>
      <c r="C32" s="45" t="s">
        <v>111</v>
      </c>
      <c r="D32" s="17" t="s">
        <v>68</v>
      </c>
      <c r="F32" s="44" t="s">
        <v>120</v>
      </c>
      <c r="G32" s="45" t="s">
        <v>110</v>
      </c>
      <c r="H32" s="45" t="s">
        <v>111</v>
      </c>
      <c r="I32" s="17" t="s">
        <v>68</v>
      </c>
    </row>
    <row r="33" spans="1:9" x14ac:dyDescent="0.25">
      <c r="A33" s="46" t="s">
        <v>114</v>
      </c>
      <c r="B33" s="38">
        <v>4016</v>
      </c>
      <c r="C33" s="39">
        <v>1222</v>
      </c>
      <c r="D33" s="6">
        <f>B33+C33</f>
        <v>5238</v>
      </c>
      <c r="F33" s="46" t="s">
        <v>114</v>
      </c>
      <c r="G33" s="38">
        <v>3561</v>
      </c>
      <c r="H33" s="39">
        <v>1139</v>
      </c>
      <c r="I33" s="6">
        <f>G33+H33</f>
        <v>4700</v>
      </c>
    </row>
    <row r="34" spans="1:9" x14ac:dyDescent="0.25">
      <c r="A34" s="47" t="s">
        <v>115</v>
      </c>
      <c r="B34" s="38">
        <v>3966</v>
      </c>
      <c r="C34" s="39">
        <v>62589</v>
      </c>
      <c r="D34" s="6">
        <f>D35-D33</f>
        <v>66555</v>
      </c>
      <c r="F34" s="47" t="s">
        <v>115</v>
      </c>
      <c r="G34" s="38">
        <v>3574</v>
      </c>
      <c r="H34" s="39">
        <v>58065</v>
      </c>
      <c r="I34" s="6">
        <f>I35-I33</f>
        <v>61639</v>
      </c>
    </row>
    <row r="35" spans="1:9" ht="15.75" thickBot="1" x14ac:dyDescent="0.3">
      <c r="A35" s="48" t="s">
        <v>68</v>
      </c>
      <c r="B35" s="49">
        <f>B33+B34</f>
        <v>7982</v>
      </c>
      <c r="C35" s="50">
        <f>C33+C34</f>
        <v>63811</v>
      </c>
      <c r="D35" s="51">
        <f>B35+C35</f>
        <v>71793</v>
      </c>
      <c r="F35" s="48" t="s">
        <v>68</v>
      </c>
      <c r="G35" s="49">
        <f>G33+G34</f>
        <v>7135</v>
      </c>
      <c r="H35" s="50">
        <f>H33+H34</f>
        <v>59204</v>
      </c>
      <c r="I35" s="51">
        <f>G35+H35</f>
        <v>66339</v>
      </c>
    </row>
    <row r="36" spans="1:9" x14ac:dyDescent="0.25">
      <c r="A36" s="42" t="s">
        <v>117</v>
      </c>
      <c r="F36" s="42" t="s">
        <v>117</v>
      </c>
    </row>
    <row r="37" spans="1:9" ht="15.75" thickBot="1" x14ac:dyDescent="0.3"/>
    <row r="38" spans="1:9" x14ac:dyDescent="0.25">
      <c r="A38" s="52" t="s">
        <v>112</v>
      </c>
      <c r="B38" s="53">
        <f>B33/(B33+B34)</f>
        <v>0.50313204710598847</v>
      </c>
      <c r="F38" s="52" t="s">
        <v>112</v>
      </c>
      <c r="G38" s="53">
        <f>G33/(G33+G34)</f>
        <v>0.49908899789768746</v>
      </c>
    </row>
    <row r="39" spans="1:9" x14ac:dyDescent="0.25">
      <c r="A39" s="54" t="s">
        <v>107</v>
      </c>
      <c r="B39" s="55">
        <f>C34/(C33+C34)</f>
        <v>0.98084969676074663</v>
      </c>
      <c r="F39" s="54" t="s">
        <v>107</v>
      </c>
      <c r="G39" s="55">
        <f>H34/(H33+H34)</f>
        <v>0.98076143503817315</v>
      </c>
    </row>
    <row r="40" spans="1:9" x14ac:dyDescent="0.25">
      <c r="A40" s="56" t="s">
        <v>113</v>
      </c>
      <c r="B40" s="55">
        <f>B33/(B33+C33)</f>
        <v>0.766704849179076</v>
      </c>
      <c r="F40" s="56" t="s">
        <v>113</v>
      </c>
      <c r="G40" s="55">
        <f>G33/(G33+H33)</f>
        <v>0.75765957446808507</v>
      </c>
    </row>
    <row r="41" spans="1:9" ht="15.75" thickBot="1" x14ac:dyDescent="0.3">
      <c r="A41" s="57" t="s">
        <v>108</v>
      </c>
      <c r="B41" s="58">
        <f>C34/(B34+C34)</f>
        <v>0.94041018706333113</v>
      </c>
      <c r="F41" s="57" t="s">
        <v>108</v>
      </c>
      <c r="G41" s="58">
        <f>H34/(G34+H34)</f>
        <v>0.94201722935154686</v>
      </c>
    </row>
    <row r="43" spans="1:9" ht="15.75" thickBot="1" x14ac:dyDescent="0.3">
      <c r="A43" s="12" t="s">
        <v>1620</v>
      </c>
      <c r="B43" s="12"/>
      <c r="C43" s="265" t="s">
        <v>1531</v>
      </c>
      <c r="D43" s="265" t="s">
        <v>1532</v>
      </c>
    </row>
    <row r="44" spans="1:9" x14ac:dyDescent="0.25">
      <c r="A44" s="266" t="s">
        <v>1533</v>
      </c>
      <c r="B44" s="267" t="s">
        <v>1534</v>
      </c>
      <c r="C44" s="107">
        <v>1602</v>
      </c>
      <c r="D44" s="112">
        <f>C44/3935</f>
        <v>0.40711562897077508</v>
      </c>
    </row>
    <row r="45" spans="1:9" x14ac:dyDescent="0.25">
      <c r="A45" s="5" t="s">
        <v>1447</v>
      </c>
      <c r="B45" s="268" t="s">
        <v>1535</v>
      </c>
      <c r="C45" s="4">
        <v>1749</v>
      </c>
      <c r="D45" s="269">
        <f t="shared" ref="D45:D55" si="2">C45/3935</f>
        <v>0.44447268106734433</v>
      </c>
    </row>
    <row r="46" spans="1:9" x14ac:dyDescent="0.25">
      <c r="A46" s="5"/>
      <c r="B46" s="268" t="s">
        <v>1536</v>
      </c>
      <c r="C46" s="4">
        <v>584</v>
      </c>
      <c r="D46" s="269">
        <f t="shared" si="2"/>
        <v>0.14841168996188056</v>
      </c>
    </row>
    <row r="47" spans="1:9" x14ac:dyDescent="0.25">
      <c r="A47" s="5"/>
      <c r="B47" s="46" t="s">
        <v>68</v>
      </c>
      <c r="C47" s="261">
        <f>SUM(C44:C46)</f>
        <v>3935</v>
      </c>
      <c r="D47" s="270">
        <f>SUM(D44:D46)</f>
        <v>1</v>
      </c>
    </row>
    <row r="48" spans="1:9" x14ac:dyDescent="0.25">
      <c r="A48" s="5"/>
      <c r="B48" s="46"/>
      <c r="C48" s="261"/>
      <c r="D48" s="270"/>
    </row>
    <row r="49" spans="1:6" x14ac:dyDescent="0.25">
      <c r="A49" s="271" t="s">
        <v>1537</v>
      </c>
      <c r="B49" s="268">
        <v>196</v>
      </c>
      <c r="C49" s="4">
        <v>18</v>
      </c>
      <c r="D49" s="269">
        <f t="shared" si="2"/>
        <v>4.5743329097839899E-3</v>
      </c>
      <c r="F49" s="2"/>
    </row>
    <row r="50" spans="1:6" x14ac:dyDescent="0.25">
      <c r="A50" s="5"/>
      <c r="B50" s="268">
        <v>197</v>
      </c>
      <c r="C50" s="4">
        <v>14</v>
      </c>
      <c r="D50" s="269">
        <f t="shared" si="2"/>
        <v>3.5578144853875477E-3</v>
      </c>
      <c r="F50" s="2"/>
    </row>
    <row r="51" spans="1:6" x14ac:dyDescent="0.25">
      <c r="A51" s="5"/>
      <c r="B51" s="268">
        <v>198</v>
      </c>
      <c r="C51" s="4">
        <v>552</v>
      </c>
      <c r="D51" s="269">
        <f t="shared" si="2"/>
        <v>0.14027954256670902</v>
      </c>
      <c r="F51" s="2"/>
    </row>
    <row r="52" spans="1:6" x14ac:dyDescent="0.25">
      <c r="A52" s="5"/>
      <c r="B52" s="268" t="s">
        <v>1538</v>
      </c>
      <c r="C52" s="4">
        <v>785</v>
      </c>
      <c r="D52" s="269">
        <f t="shared" si="2"/>
        <v>0.19949174078780177</v>
      </c>
      <c r="F52" s="2"/>
    </row>
    <row r="53" spans="1:6" x14ac:dyDescent="0.25">
      <c r="A53" s="5"/>
      <c r="B53" s="268" t="s">
        <v>1539</v>
      </c>
      <c r="C53" s="4">
        <v>308</v>
      </c>
      <c r="D53" s="269">
        <f t="shared" si="2"/>
        <v>7.8271918678526051E-2</v>
      </c>
      <c r="F53" s="2"/>
    </row>
    <row r="54" spans="1:6" x14ac:dyDescent="0.25">
      <c r="A54" s="5"/>
      <c r="B54" s="268" t="s">
        <v>1540</v>
      </c>
      <c r="C54" s="4">
        <v>2258</v>
      </c>
      <c r="D54" s="269">
        <f t="shared" si="2"/>
        <v>0.57382465057179166</v>
      </c>
      <c r="F54" s="2"/>
    </row>
    <row r="55" spans="1:6" ht="15.75" thickBot="1" x14ac:dyDescent="0.3">
      <c r="A55" s="13"/>
      <c r="B55" s="272" t="s">
        <v>68</v>
      </c>
      <c r="C55" s="273">
        <f>SUM(C49:C54)</f>
        <v>3935</v>
      </c>
      <c r="D55" s="274">
        <f t="shared" si="2"/>
        <v>1</v>
      </c>
      <c r="F55" s="2"/>
    </row>
    <row r="58" spans="1:6" ht="15.75" thickBot="1" x14ac:dyDescent="0.3">
      <c r="A58" s="12" t="s">
        <v>1621</v>
      </c>
      <c r="B58" s="12"/>
      <c r="C58" s="265" t="s">
        <v>1531</v>
      </c>
      <c r="D58" s="265" t="s">
        <v>1532</v>
      </c>
    </row>
    <row r="59" spans="1:6" x14ac:dyDescent="0.25">
      <c r="A59" s="266" t="s">
        <v>1533</v>
      </c>
      <c r="B59" s="267" t="s">
        <v>1534</v>
      </c>
      <c r="C59" s="107">
        <v>2578</v>
      </c>
      <c r="D59" s="112">
        <v>0.49199999999999999</v>
      </c>
    </row>
    <row r="60" spans="1:6" x14ac:dyDescent="0.25">
      <c r="A60" s="5" t="s">
        <v>1447</v>
      </c>
      <c r="B60" s="268" t="s">
        <v>1535</v>
      </c>
      <c r="C60" s="4">
        <v>1928</v>
      </c>
      <c r="D60" s="269">
        <v>0.36799999999999999</v>
      </c>
    </row>
    <row r="61" spans="1:6" x14ac:dyDescent="0.25">
      <c r="A61" s="5"/>
      <c r="B61" s="268" t="s">
        <v>1536</v>
      </c>
      <c r="C61" s="4">
        <v>732</v>
      </c>
      <c r="D61" s="269">
        <v>0.14000000000000001</v>
      </c>
    </row>
    <row r="62" spans="1:6" x14ac:dyDescent="0.25">
      <c r="A62" s="5"/>
      <c r="B62" s="46" t="s">
        <v>68</v>
      </c>
      <c r="C62" s="261">
        <f>SUM(C59:C61)</f>
        <v>5238</v>
      </c>
      <c r="D62" s="270">
        <f>SUM(D59:D61)</f>
        <v>1</v>
      </c>
    </row>
    <row r="63" spans="1:6" x14ac:dyDescent="0.25">
      <c r="A63" s="5"/>
      <c r="B63" s="46"/>
      <c r="C63" s="261"/>
      <c r="D63" s="270"/>
    </row>
    <row r="64" spans="1:6" x14ac:dyDescent="0.25">
      <c r="A64" s="271" t="s">
        <v>1537</v>
      </c>
      <c r="B64" s="268">
        <v>196</v>
      </c>
      <c r="C64" s="4">
        <v>25</v>
      </c>
      <c r="D64" s="269">
        <f>C64/5238</f>
        <v>4.7728140511645667E-3</v>
      </c>
    </row>
    <row r="65" spans="1:8" x14ac:dyDescent="0.25">
      <c r="A65" s="5"/>
      <c r="B65" s="268">
        <v>197</v>
      </c>
      <c r="C65" s="4">
        <v>18</v>
      </c>
      <c r="D65" s="269">
        <f t="shared" ref="D65:D66" si="3">C65/5238</f>
        <v>3.4364261168384879E-3</v>
      </c>
    </row>
    <row r="66" spans="1:8" x14ac:dyDescent="0.25">
      <c r="A66" s="5"/>
      <c r="B66" s="268">
        <v>198</v>
      </c>
      <c r="C66" s="4">
        <v>689</v>
      </c>
      <c r="D66" s="269">
        <f t="shared" si="3"/>
        <v>0.13153875525009545</v>
      </c>
    </row>
    <row r="67" spans="1:8" x14ac:dyDescent="0.25">
      <c r="A67" s="5"/>
      <c r="B67" s="268" t="s">
        <v>1538</v>
      </c>
      <c r="C67" s="4">
        <v>1322</v>
      </c>
      <c r="D67" s="269">
        <v>0.252</v>
      </c>
    </row>
    <row r="68" spans="1:8" x14ac:dyDescent="0.25">
      <c r="A68" s="5"/>
      <c r="B68" s="268" t="s">
        <v>1539</v>
      </c>
      <c r="C68" s="4">
        <v>407</v>
      </c>
      <c r="D68" s="269">
        <v>7.8E-2</v>
      </c>
    </row>
    <row r="69" spans="1:8" x14ac:dyDescent="0.25">
      <c r="A69" s="5"/>
      <c r="B69" s="268" t="s">
        <v>1540</v>
      </c>
      <c r="C69" s="4">
        <v>2777</v>
      </c>
      <c r="D69" s="269">
        <v>0.53</v>
      </c>
    </row>
    <row r="70" spans="1:8" ht="15.75" thickBot="1" x14ac:dyDescent="0.3">
      <c r="A70" s="13"/>
      <c r="B70" s="272" t="s">
        <v>68</v>
      </c>
      <c r="C70" s="273">
        <f>SUM(C64:C69)</f>
        <v>5238</v>
      </c>
      <c r="D70" s="275">
        <f>SUM(D67:D69)</f>
        <v>0.8600000000000001</v>
      </c>
    </row>
    <row r="73" spans="1:8" ht="15.75" thickBot="1" x14ac:dyDescent="0.3">
      <c r="A73" s="12" t="s">
        <v>1622</v>
      </c>
      <c r="B73" s="127"/>
      <c r="C73" s="127"/>
      <c r="D73" s="127"/>
      <c r="E73" s="127"/>
      <c r="F73" s="127"/>
      <c r="G73" s="127"/>
    </row>
    <row r="74" spans="1:8" ht="15.75" thickBot="1" x14ac:dyDescent="0.3">
      <c r="A74" s="276"/>
      <c r="B74" s="326" t="s">
        <v>1541</v>
      </c>
      <c r="C74" s="327"/>
      <c r="D74" s="326" t="s">
        <v>1542</v>
      </c>
      <c r="E74" s="328"/>
      <c r="F74" s="329" t="s">
        <v>1543</v>
      </c>
      <c r="G74" s="327"/>
      <c r="H74" s="277"/>
    </row>
    <row r="75" spans="1:8" x14ac:dyDescent="0.25">
      <c r="A75" s="278"/>
      <c r="B75" s="279" t="s">
        <v>1544</v>
      </c>
      <c r="C75" s="280" t="s">
        <v>1545</v>
      </c>
      <c r="D75" s="279" t="s">
        <v>1546</v>
      </c>
      <c r="E75" s="280" t="s">
        <v>1547</v>
      </c>
      <c r="F75" s="281" t="s">
        <v>1546</v>
      </c>
      <c r="G75" s="280" t="s">
        <v>1547</v>
      </c>
      <c r="H75" s="277"/>
    </row>
    <row r="76" spans="1:8" ht="15.75" thickBot="1" x14ac:dyDescent="0.3">
      <c r="A76" s="282"/>
      <c r="B76" s="18" t="s">
        <v>1548</v>
      </c>
      <c r="C76" s="20" t="s">
        <v>1549</v>
      </c>
      <c r="D76" s="18" t="s">
        <v>1550</v>
      </c>
      <c r="E76" s="20" t="s">
        <v>1551</v>
      </c>
      <c r="F76" s="283" t="s">
        <v>1552</v>
      </c>
      <c r="G76" s="34" t="s">
        <v>1553</v>
      </c>
      <c r="H76" s="277"/>
    </row>
    <row r="77" spans="1:8" x14ac:dyDescent="0.25">
      <c r="A77" s="266" t="s">
        <v>1554</v>
      </c>
      <c r="B77" s="218"/>
      <c r="C77" s="218"/>
      <c r="D77" s="218"/>
      <c r="E77" s="218"/>
      <c r="F77" s="218"/>
      <c r="G77" s="219"/>
      <c r="H77" s="277"/>
    </row>
    <row r="78" spans="1:8" x14ac:dyDescent="0.25">
      <c r="A78" s="5" t="s">
        <v>1555</v>
      </c>
      <c r="B78" s="153" t="s">
        <v>1556</v>
      </c>
      <c r="C78" s="153" t="s">
        <v>1557</v>
      </c>
      <c r="D78" s="153" t="s">
        <v>1558</v>
      </c>
      <c r="E78" s="153" t="s">
        <v>1559</v>
      </c>
      <c r="F78" s="153" t="s">
        <v>1560</v>
      </c>
      <c r="G78" s="24" t="s">
        <v>1561</v>
      </c>
      <c r="H78" s="284"/>
    </row>
    <row r="79" spans="1:8" ht="30" x14ac:dyDescent="0.25">
      <c r="A79" s="285" t="s">
        <v>1562</v>
      </c>
      <c r="B79" s="153" t="s">
        <v>1563</v>
      </c>
      <c r="C79" s="153" t="s">
        <v>1564</v>
      </c>
      <c r="D79" s="153" t="s">
        <v>1565</v>
      </c>
      <c r="E79" s="153" t="s">
        <v>1566</v>
      </c>
      <c r="F79" s="153" t="s">
        <v>1567</v>
      </c>
      <c r="G79" s="24" t="s">
        <v>1568</v>
      </c>
      <c r="H79" s="284"/>
    </row>
    <row r="80" spans="1:8" x14ac:dyDescent="0.25">
      <c r="A80" s="5" t="s">
        <v>1569</v>
      </c>
      <c r="B80" s="153"/>
      <c r="C80" s="153"/>
      <c r="D80" s="153"/>
      <c r="E80" s="153"/>
      <c r="F80" s="153"/>
      <c r="G80" s="24"/>
      <c r="H80" s="284"/>
    </row>
    <row r="81" spans="1:8" x14ac:dyDescent="0.25">
      <c r="A81" s="5" t="s">
        <v>1570</v>
      </c>
      <c r="B81" s="153" t="s">
        <v>1571</v>
      </c>
      <c r="C81" s="153" t="s">
        <v>1572</v>
      </c>
      <c r="D81" s="153" t="s">
        <v>1573</v>
      </c>
      <c r="E81" s="153" t="s">
        <v>1574</v>
      </c>
      <c r="F81" s="153" t="s">
        <v>1573</v>
      </c>
      <c r="G81" s="24" t="s">
        <v>1575</v>
      </c>
      <c r="H81" s="284"/>
    </row>
    <row r="82" spans="1:8" x14ac:dyDescent="0.25">
      <c r="A82" s="5" t="s">
        <v>1576</v>
      </c>
      <c r="B82" s="153" t="s">
        <v>1577</v>
      </c>
      <c r="C82" s="153" t="s">
        <v>1578</v>
      </c>
      <c r="D82" s="153" t="s">
        <v>1579</v>
      </c>
      <c r="E82" s="153" t="s">
        <v>1580</v>
      </c>
      <c r="F82" s="153" t="s">
        <v>1581</v>
      </c>
      <c r="G82" s="24" t="s">
        <v>1582</v>
      </c>
      <c r="H82" s="284"/>
    </row>
    <row r="83" spans="1:8" x14ac:dyDescent="0.25">
      <c r="A83" s="5" t="s">
        <v>1583</v>
      </c>
      <c r="B83" s="153"/>
      <c r="C83" s="153"/>
      <c r="D83" s="153"/>
      <c r="E83" s="153"/>
      <c r="F83" s="153"/>
      <c r="G83" s="24"/>
      <c r="H83" s="284"/>
    </row>
    <row r="84" spans="1:8" x14ac:dyDescent="0.25">
      <c r="A84" s="5" t="s">
        <v>1584</v>
      </c>
      <c r="B84" s="153" t="s">
        <v>1585</v>
      </c>
      <c r="C84" s="153" t="s">
        <v>561</v>
      </c>
      <c r="D84" s="153" t="s">
        <v>1586</v>
      </c>
      <c r="E84" s="153" t="s">
        <v>1587</v>
      </c>
      <c r="F84" s="153" t="s">
        <v>1588</v>
      </c>
      <c r="G84" s="24" t="s">
        <v>1589</v>
      </c>
      <c r="H84" s="284"/>
    </row>
    <row r="85" spans="1:8" x14ac:dyDescent="0.25">
      <c r="A85" s="5" t="s">
        <v>1590</v>
      </c>
      <c r="B85" s="153" t="s">
        <v>1591</v>
      </c>
      <c r="C85" s="153" t="s">
        <v>1592</v>
      </c>
      <c r="D85" s="153" t="s">
        <v>1593</v>
      </c>
      <c r="E85" s="153" t="s">
        <v>1594</v>
      </c>
      <c r="F85" s="153" t="s">
        <v>1595</v>
      </c>
      <c r="G85" s="24" t="s">
        <v>1596</v>
      </c>
      <c r="H85" s="284"/>
    </row>
    <row r="86" spans="1:8" x14ac:dyDescent="0.25">
      <c r="A86" s="5" t="s">
        <v>1597</v>
      </c>
      <c r="B86" s="153" t="s">
        <v>1598</v>
      </c>
      <c r="C86" s="153" t="s">
        <v>1578</v>
      </c>
      <c r="D86" s="153" t="s">
        <v>1599</v>
      </c>
      <c r="E86" s="153" t="s">
        <v>1600</v>
      </c>
      <c r="F86" s="153" t="s">
        <v>1579</v>
      </c>
      <c r="G86" s="24" t="s">
        <v>561</v>
      </c>
      <c r="H86" s="284"/>
    </row>
    <row r="87" spans="1:8" x14ac:dyDescent="0.25">
      <c r="A87" s="5" t="s">
        <v>1601</v>
      </c>
      <c r="B87" s="153" t="s">
        <v>1602</v>
      </c>
      <c r="C87" s="153" t="s">
        <v>561</v>
      </c>
      <c r="D87" s="153" t="s">
        <v>1603</v>
      </c>
      <c r="E87" s="153" t="s">
        <v>561</v>
      </c>
      <c r="F87" s="153" t="s">
        <v>561</v>
      </c>
      <c r="G87" s="24" t="s">
        <v>561</v>
      </c>
      <c r="H87" s="284"/>
    </row>
    <row r="88" spans="1:8" ht="30" x14ac:dyDescent="0.25">
      <c r="A88" s="5" t="s">
        <v>1604</v>
      </c>
      <c r="B88" s="286" t="s">
        <v>1605</v>
      </c>
      <c r="C88" s="153" t="s">
        <v>1606</v>
      </c>
      <c r="D88" s="153" t="s">
        <v>1606</v>
      </c>
      <c r="E88" s="153" t="s">
        <v>1606</v>
      </c>
      <c r="F88" s="153" t="s">
        <v>1606</v>
      </c>
      <c r="G88" s="24" t="s">
        <v>1606</v>
      </c>
    </row>
    <row r="89" spans="1:8" ht="30.75" thickBot="1" x14ac:dyDescent="0.3">
      <c r="A89" s="13" t="s">
        <v>1607</v>
      </c>
      <c r="B89" s="287" t="s">
        <v>1605</v>
      </c>
      <c r="C89" s="25" t="s">
        <v>1606</v>
      </c>
      <c r="D89" s="25" t="s">
        <v>1606</v>
      </c>
      <c r="E89" s="25" t="s">
        <v>1606</v>
      </c>
      <c r="F89" s="25" t="s">
        <v>1606</v>
      </c>
      <c r="G89" s="26" t="s">
        <v>1606</v>
      </c>
    </row>
    <row r="90" spans="1:8" ht="15.75" thickBot="1" x14ac:dyDescent="0.3">
      <c r="A90" s="288" t="s">
        <v>1608</v>
      </c>
      <c r="B90" s="289" t="s">
        <v>1609</v>
      </c>
      <c r="C90" s="289" t="s">
        <v>1610</v>
      </c>
      <c r="D90" s="289" t="s">
        <v>1611</v>
      </c>
      <c r="E90" s="289" t="s">
        <v>1612</v>
      </c>
      <c r="F90" s="289" t="s">
        <v>1613</v>
      </c>
      <c r="G90" s="290" t="s">
        <v>1614</v>
      </c>
    </row>
    <row r="93" spans="1:8" ht="15.75" thickBot="1" x14ac:dyDescent="0.3">
      <c r="A93" s="321" t="s">
        <v>1623</v>
      </c>
      <c r="B93" s="322"/>
      <c r="C93" s="322"/>
      <c r="D93" s="322"/>
    </row>
    <row r="94" spans="1:8" x14ac:dyDescent="0.25">
      <c r="A94" s="35"/>
      <c r="B94" s="315" t="s">
        <v>109</v>
      </c>
      <c r="C94" s="315"/>
      <c r="D94" s="43"/>
    </row>
    <row r="95" spans="1:8" ht="45" x14ac:dyDescent="0.25">
      <c r="A95" s="44" t="s">
        <v>116</v>
      </c>
      <c r="B95" s="45" t="s">
        <v>1529</v>
      </c>
      <c r="C95" s="45" t="s">
        <v>111</v>
      </c>
      <c r="D95" s="17" t="s">
        <v>68</v>
      </c>
    </row>
    <row r="96" spans="1:8" x14ac:dyDescent="0.25">
      <c r="A96" s="46" t="s">
        <v>114</v>
      </c>
      <c r="B96" s="38">
        <v>3180</v>
      </c>
      <c r="C96" s="39">
        <v>755</v>
      </c>
      <c r="D96" s="6">
        <f>B96+C96</f>
        <v>3935</v>
      </c>
    </row>
    <row r="97" spans="1:4" x14ac:dyDescent="0.25">
      <c r="A97" s="47" t="s">
        <v>115</v>
      </c>
      <c r="B97" s="38">
        <v>4802</v>
      </c>
      <c r="C97" s="39">
        <v>63056</v>
      </c>
      <c r="D97" s="6">
        <f>D98-D96</f>
        <v>67858</v>
      </c>
    </row>
    <row r="98" spans="1:4" ht="15.75" thickBot="1" x14ac:dyDescent="0.3">
      <c r="A98" s="48" t="s">
        <v>68</v>
      </c>
      <c r="B98" s="49">
        <f>B96+B97</f>
        <v>7982</v>
      </c>
      <c r="C98" s="50">
        <f>C96+C97</f>
        <v>63811</v>
      </c>
      <c r="D98" s="51">
        <f>B98+C98</f>
        <v>71793</v>
      </c>
    </row>
    <row r="99" spans="1:4" x14ac:dyDescent="0.25">
      <c r="A99" s="42" t="s">
        <v>117</v>
      </c>
    </row>
    <row r="100" spans="1:4" ht="15.75" thickBot="1" x14ac:dyDescent="0.3"/>
    <row r="101" spans="1:4" x14ac:dyDescent="0.25">
      <c r="A101" s="52" t="s">
        <v>112</v>
      </c>
      <c r="B101" s="53">
        <f>B96/(B96+B97)</f>
        <v>0.39839639188173392</v>
      </c>
    </row>
    <row r="102" spans="1:4" x14ac:dyDescent="0.25">
      <c r="A102" s="54" t="s">
        <v>107</v>
      </c>
      <c r="B102" s="55">
        <f>C97/(C96+C97)</f>
        <v>0.98816818416887375</v>
      </c>
    </row>
    <row r="103" spans="1:4" x14ac:dyDescent="0.25">
      <c r="A103" s="56" t="s">
        <v>113</v>
      </c>
      <c r="B103" s="55">
        <f>B96/(B96+C96)</f>
        <v>0.80813214739517159</v>
      </c>
    </row>
    <row r="104" spans="1:4" ht="15.75" thickBot="1" x14ac:dyDescent="0.3">
      <c r="A104" s="57" t="s">
        <v>108</v>
      </c>
      <c r="B104" s="58">
        <f>C97/(B97+C97)</f>
        <v>0.92923457808953991</v>
      </c>
    </row>
    <row r="107" spans="1:4" ht="30.75" customHeight="1" thickBot="1" x14ac:dyDescent="0.3">
      <c r="A107" s="321" t="s">
        <v>1624</v>
      </c>
      <c r="B107" s="322"/>
      <c r="C107" s="322"/>
      <c r="D107" s="322"/>
    </row>
    <row r="108" spans="1:4" x14ac:dyDescent="0.25">
      <c r="A108" s="35"/>
      <c r="B108" s="315" t="s">
        <v>109</v>
      </c>
      <c r="C108" s="315"/>
      <c r="D108" s="43"/>
    </row>
    <row r="109" spans="1:4" ht="45" x14ac:dyDescent="0.25">
      <c r="A109" s="44" t="s">
        <v>120</v>
      </c>
      <c r="B109" s="45" t="s">
        <v>1530</v>
      </c>
      <c r="C109" s="45" t="s">
        <v>111</v>
      </c>
      <c r="D109" s="17" t="s">
        <v>68</v>
      </c>
    </row>
    <row r="110" spans="1:4" x14ac:dyDescent="0.25">
      <c r="A110" s="46" t="s">
        <v>114</v>
      </c>
      <c r="B110" s="38">
        <v>4016</v>
      </c>
      <c r="C110" s="39">
        <v>1222</v>
      </c>
      <c r="D110" s="6">
        <f>B110+C110</f>
        <v>5238</v>
      </c>
    </row>
    <row r="111" spans="1:4" x14ac:dyDescent="0.25">
      <c r="A111" s="47" t="s">
        <v>115</v>
      </c>
      <c r="B111" s="38">
        <v>3966</v>
      </c>
      <c r="C111" s="39">
        <v>62589</v>
      </c>
      <c r="D111" s="6">
        <f>D112-D110</f>
        <v>66555</v>
      </c>
    </row>
    <row r="112" spans="1:4" ht="15.75" thickBot="1" x14ac:dyDescent="0.3">
      <c r="A112" s="48" t="s">
        <v>68</v>
      </c>
      <c r="B112" s="49">
        <f>B110+B111</f>
        <v>7982</v>
      </c>
      <c r="C112" s="50">
        <f>C110+C111</f>
        <v>63811</v>
      </c>
      <c r="D112" s="51">
        <f>B112+C112</f>
        <v>71793</v>
      </c>
    </row>
    <row r="113" spans="1:2" x14ac:dyDescent="0.25">
      <c r="A113" s="42" t="s">
        <v>117</v>
      </c>
    </row>
    <row r="114" spans="1:2" ht="15.75" thickBot="1" x14ac:dyDescent="0.3"/>
    <row r="115" spans="1:2" x14ac:dyDescent="0.25">
      <c r="A115" s="52" t="s">
        <v>112</v>
      </c>
      <c r="B115" s="53">
        <f>B110/(B110+B111)</f>
        <v>0.50313204710598847</v>
      </c>
    </row>
    <row r="116" spans="1:2" x14ac:dyDescent="0.25">
      <c r="A116" s="54" t="s">
        <v>107</v>
      </c>
      <c r="B116" s="55">
        <f>C111/(C110+C111)</f>
        <v>0.98084969676074663</v>
      </c>
    </row>
    <row r="117" spans="1:2" x14ac:dyDescent="0.25">
      <c r="A117" s="56" t="s">
        <v>113</v>
      </c>
      <c r="B117" s="55">
        <f>B110/(B110+C110)</f>
        <v>0.766704849179076</v>
      </c>
    </row>
    <row r="118" spans="1:2" ht="15.75" thickBot="1" x14ac:dyDescent="0.3">
      <c r="A118" s="57" t="s">
        <v>108</v>
      </c>
      <c r="B118" s="58">
        <f>C111/(B111+C111)</f>
        <v>0.94041018706333113</v>
      </c>
    </row>
  </sheetData>
  <mergeCells count="15">
    <mergeCell ref="A16:D16"/>
    <mergeCell ref="F16:I16"/>
    <mergeCell ref="B17:C17"/>
    <mergeCell ref="G17:H17"/>
    <mergeCell ref="A30:D30"/>
    <mergeCell ref="F30:I30"/>
    <mergeCell ref="B94:C94"/>
    <mergeCell ref="A107:D107"/>
    <mergeCell ref="B108:C108"/>
    <mergeCell ref="B31:C31"/>
    <mergeCell ref="G31:H31"/>
    <mergeCell ref="B74:C74"/>
    <mergeCell ref="D74:E74"/>
    <mergeCell ref="F74:G74"/>
    <mergeCell ref="A93:D9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37BB6-EEF7-42CA-8EE0-A09EF0F202CF}">
  <dimension ref="A1:I25"/>
  <sheetViews>
    <sheetView workbookViewId="0">
      <selection activeCell="C25" sqref="C25"/>
    </sheetView>
  </sheetViews>
  <sheetFormatPr defaultRowHeight="15" x14ac:dyDescent="0.25"/>
  <cols>
    <col min="1" max="1" width="9.140625" style="234"/>
    <col min="2" max="9" width="9.140625" style="235"/>
  </cols>
  <sheetData>
    <row r="1" spans="1:9" x14ac:dyDescent="0.25">
      <c r="A1" s="231" t="s">
        <v>1470</v>
      </c>
      <c r="B1" s="232"/>
      <c r="C1" s="232"/>
      <c r="D1" s="232"/>
      <c r="E1" s="232"/>
      <c r="F1" s="232"/>
      <c r="G1" s="232"/>
      <c r="H1" s="232"/>
      <c r="I1" s="232"/>
    </row>
    <row r="2" spans="1:9" x14ac:dyDescent="0.25">
      <c r="A2" s="231" t="s">
        <v>106</v>
      </c>
      <c r="B2" s="232"/>
      <c r="C2" s="232"/>
      <c r="D2" s="232"/>
      <c r="E2" s="232"/>
      <c r="F2" s="232"/>
      <c r="G2" s="232"/>
      <c r="H2" s="232"/>
      <c r="I2" s="232"/>
    </row>
    <row r="3" spans="1:9" x14ac:dyDescent="0.25">
      <c r="A3" s="233"/>
      <c r="B3" s="233"/>
      <c r="C3" s="233"/>
      <c r="D3" s="233"/>
      <c r="E3" s="233"/>
      <c r="F3" s="233"/>
      <c r="G3" s="233"/>
      <c r="H3" s="233"/>
      <c r="I3" s="233"/>
    </row>
    <row r="4" spans="1:9" ht="20.25" x14ac:dyDescent="0.25">
      <c r="A4" s="299" t="s">
        <v>1471</v>
      </c>
      <c r="B4" s="299"/>
      <c r="C4" s="299"/>
      <c r="D4" s="299"/>
      <c r="E4" s="299"/>
      <c r="F4" s="299"/>
      <c r="G4" s="299"/>
      <c r="H4" s="299"/>
      <c r="I4" s="299"/>
    </row>
    <row r="5" spans="1:9" x14ac:dyDescent="0.25">
      <c r="A5" s="237"/>
      <c r="B5" s="237"/>
      <c r="C5" s="237"/>
      <c r="D5" s="237"/>
      <c r="E5" s="237"/>
      <c r="F5" s="237"/>
      <c r="G5" s="237"/>
      <c r="H5" s="237"/>
      <c r="I5" s="237"/>
    </row>
    <row r="6" spans="1:9" ht="15.75" x14ac:dyDescent="0.25">
      <c r="A6" s="300" t="s">
        <v>1486</v>
      </c>
      <c r="B6" s="300"/>
      <c r="C6" s="300"/>
      <c r="D6" s="300"/>
      <c r="E6" s="300"/>
      <c r="F6" s="300"/>
      <c r="G6" s="300"/>
      <c r="H6" s="300"/>
      <c r="I6" s="300"/>
    </row>
    <row r="7" spans="1:9" x14ac:dyDescent="0.25">
      <c r="A7" s="302" t="s">
        <v>1492</v>
      </c>
      <c r="B7" s="302"/>
      <c r="C7" s="302"/>
      <c r="D7" s="302"/>
      <c r="E7" s="302"/>
      <c r="F7" s="302"/>
      <c r="G7" s="302"/>
      <c r="H7" s="302"/>
      <c r="I7" s="302"/>
    </row>
    <row r="8" spans="1:9" x14ac:dyDescent="0.25">
      <c r="A8" s="238"/>
      <c r="B8" s="239"/>
      <c r="C8" s="239"/>
      <c r="D8" s="239"/>
      <c r="E8" s="239"/>
      <c r="F8" s="239"/>
      <c r="G8" s="239"/>
      <c r="H8" s="239"/>
      <c r="I8" s="239"/>
    </row>
    <row r="9" spans="1:9" ht="15.75" x14ac:dyDescent="0.25">
      <c r="A9" s="300" t="s">
        <v>1487</v>
      </c>
      <c r="B9" s="300"/>
      <c r="C9" s="300"/>
      <c r="D9" s="300"/>
      <c r="E9" s="300"/>
      <c r="F9" s="300"/>
      <c r="G9" s="300"/>
      <c r="H9" s="300"/>
      <c r="I9" s="300"/>
    </row>
    <row r="10" spans="1:9" x14ac:dyDescent="0.25">
      <c r="A10" s="297" t="s">
        <v>1493</v>
      </c>
      <c r="B10" s="297"/>
      <c r="C10" s="297"/>
      <c r="D10" s="297"/>
      <c r="E10" s="297"/>
      <c r="F10" s="297"/>
      <c r="G10" s="297"/>
      <c r="H10" s="297"/>
      <c r="I10" s="297"/>
    </row>
    <row r="11" spans="1:9" x14ac:dyDescent="0.25">
      <c r="A11" s="238"/>
      <c r="B11" s="239"/>
      <c r="C11" s="239"/>
      <c r="D11" s="239"/>
      <c r="E11" s="239"/>
      <c r="F11" s="239"/>
      <c r="G11" s="239"/>
      <c r="H11" s="239"/>
      <c r="I11" s="239"/>
    </row>
    <row r="12" spans="1:9" x14ac:dyDescent="0.25">
      <c r="A12" s="303" t="s">
        <v>1488</v>
      </c>
      <c r="B12" s="303"/>
      <c r="C12" s="303"/>
      <c r="D12" s="303"/>
      <c r="E12" s="303"/>
      <c r="F12" s="303"/>
      <c r="G12" s="303"/>
      <c r="H12" s="303"/>
      <c r="I12" s="303"/>
    </row>
    <row r="14" spans="1:9" x14ac:dyDescent="0.25">
      <c r="A14" s="301" t="s">
        <v>1489</v>
      </c>
      <c r="B14" s="301"/>
      <c r="C14" s="301"/>
      <c r="D14" s="301"/>
      <c r="E14" s="301"/>
      <c r="F14" s="301"/>
      <c r="G14" s="301"/>
      <c r="H14" s="301"/>
      <c r="I14" s="301"/>
    </row>
    <row r="15" spans="1:9" x14ac:dyDescent="0.25">
      <c r="A15" s="297" t="s">
        <v>1494</v>
      </c>
      <c r="B15" s="297"/>
      <c r="C15" s="297"/>
      <c r="D15" s="297"/>
      <c r="E15" s="297"/>
      <c r="F15" s="297"/>
      <c r="G15" s="297"/>
      <c r="H15" s="297"/>
      <c r="I15" s="297"/>
    </row>
    <row r="16" spans="1:9" x14ac:dyDescent="0.25">
      <c r="A16" s="237"/>
      <c r="B16" s="237"/>
      <c r="C16" s="237"/>
      <c r="D16" s="237"/>
      <c r="E16" s="237"/>
      <c r="F16" s="237"/>
      <c r="G16" s="237"/>
      <c r="H16" s="237"/>
      <c r="I16" s="237"/>
    </row>
    <row r="17" spans="1:9" x14ac:dyDescent="0.25">
      <c r="A17" s="301" t="s">
        <v>1490</v>
      </c>
      <c r="B17" s="301"/>
      <c r="C17" s="301"/>
      <c r="D17" s="301"/>
      <c r="E17" s="301"/>
      <c r="F17" s="301"/>
      <c r="G17" s="301"/>
      <c r="H17" s="301"/>
      <c r="I17" s="301"/>
    </row>
    <row r="18" spans="1:9" ht="32.25" customHeight="1" x14ac:dyDescent="0.25">
      <c r="A18" s="297" t="s">
        <v>1495</v>
      </c>
      <c r="B18" s="297"/>
      <c r="C18" s="297"/>
      <c r="D18" s="297"/>
      <c r="E18" s="297"/>
      <c r="F18" s="297"/>
      <c r="G18" s="297"/>
      <c r="H18" s="297"/>
      <c r="I18" s="297"/>
    </row>
    <row r="20" spans="1:9" ht="15.75" x14ac:dyDescent="0.25">
      <c r="A20" s="300" t="s">
        <v>1491</v>
      </c>
      <c r="B20" s="300"/>
      <c r="C20" s="300"/>
      <c r="D20" s="300"/>
      <c r="E20" s="300"/>
      <c r="F20" s="300"/>
      <c r="G20" s="300"/>
      <c r="H20" s="300"/>
      <c r="I20" s="300"/>
    </row>
    <row r="21" spans="1:9" ht="68.25" customHeight="1" x14ac:dyDescent="0.25">
      <c r="A21" s="297" t="s">
        <v>1496</v>
      </c>
      <c r="B21" s="302"/>
      <c r="C21" s="302"/>
      <c r="D21" s="302"/>
      <c r="E21" s="302"/>
      <c r="F21" s="302"/>
      <c r="G21" s="302"/>
      <c r="H21" s="302"/>
      <c r="I21" s="302"/>
    </row>
    <row r="22" spans="1:9" x14ac:dyDescent="0.25">
      <c r="A22" s="241"/>
      <c r="B22" s="241"/>
      <c r="C22" s="241"/>
      <c r="D22" s="241"/>
      <c r="E22" s="241"/>
      <c r="F22" s="241"/>
      <c r="G22" s="241"/>
      <c r="H22" s="241"/>
      <c r="I22" s="241"/>
    </row>
    <row r="23" spans="1:9" x14ac:dyDescent="0.25">
      <c r="A23" s="241"/>
      <c r="B23" s="241"/>
      <c r="C23" s="241"/>
      <c r="D23" s="241"/>
      <c r="E23" s="241"/>
      <c r="F23" s="241"/>
      <c r="G23" s="241"/>
      <c r="H23" s="241"/>
      <c r="I23" s="241"/>
    </row>
    <row r="24" spans="1:9" x14ac:dyDescent="0.25">
      <c r="A24" s="241"/>
      <c r="B24" s="241"/>
      <c r="C24" s="241"/>
      <c r="D24" s="241"/>
      <c r="E24" s="241"/>
      <c r="F24" s="241"/>
      <c r="G24" s="241"/>
      <c r="H24" s="241"/>
      <c r="I24" s="241"/>
    </row>
    <row r="25" spans="1:9" x14ac:dyDescent="0.25">
      <c r="A25" s="241"/>
      <c r="B25" s="241"/>
      <c r="C25" s="241"/>
      <c r="D25" s="241"/>
      <c r="E25" s="241"/>
      <c r="F25" s="241"/>
      <c r="G25" s="241"/>
      <c r="H25" s="241"/>
      <c r="I25" s="241"/>
    </row>
  </sheetData>
  <mergeCells count="12">
    <mergeCell ref="A21:I21"/>
    <mergeCell ref="A4:I4"/>
    <mergeCell ref="A6:I6"/>
    <mergeCell ref="A7:I7"/>
    <mergeCell ref="A9:I9"/>
    <mergeCell ref="A10:I10"/>
    <mergeCell ref="A12:I12"/>
    <mergeCell ref="A14:I14"/>
    <mergeCell ref="A15:I15"/>
    <mergeCell ref="A17:I17"/>
    <mergeCell ref="A18:I18"/>
    <mergeCell ref="A20:I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7D52C-E49C-457B-9DDA-931D30937C70}">
  <dimension ref="A1:I30"/>
  <sheetViews>
    <sheetView workbookViewId="0">
      <selection activeCell="C31" sqref="C31"/>
    </sheetView>
  </sheetViews>
  <sheetFormatPr defaultRowHeight="15" x14ac:dyDescent="0.25"/>
  <cols>
    <col min="1" max="1" width="10.42578125" customWidth="1"/>
  </cols>
  <sheetData>
    <row r="1" spans="1:9" x14ac:dyDescent="0.25">
      <c r="A1" s="231" t="s">
        <v>1470</v>
      </c>
      <c r="B1" s="232"/>
      <c r="C1" s="232"/>
      <c r="D1" s="232"/>
      <c r="E1" s="232"/>
      <c r="F1" s="232"/>
      <c r="G1" s="232"/>
      <c r="H1" s="232"/>
      <c r="I1" s="232"/>
    </row>
    <row r="2" spans="1:9" x14ac:dyDescent="0.25">
      <c r="A2" s="231" t="s">
        <v>106</v>
      </c>
      <c r="B2" s="232"/>
      <c r="C2" s="232"/>
      <c r="D2" s="232"/>
      <c r="E2" s="232"/>
      <c r="F2" s="232"/>
      <c r="G2" s="232"/>
      <c r="H2" s="232"/>
      <c r="I2" s="232"/>
    </row>
    <row r="3" spans="1:9" x14ac:dyDescent="0.25">
      <c r="A3" s="233"/>
      <c r="B3" s="233"/>
      <c r="C3" s="233"/>
      <c r="D3" s="233"/>
      <c r="E3" s="233"/>
      <c r="F3" s="233"/>
      <c r="G3" s="233"/>
      <c r="H3" s="233"/>
      <c r="I3" s="233"/>
    </row>
    <row r="4" spans="1:9" ht="15.75" x14ac:dyDescent="0.25">
      <c r="A4" s="304" t="s">
        <v>1497</v>
      </c>
      <c r="B4" s="304"/>
      <c r="C4" s="304"/>
      <c r="D4" s="304"/>
      <c r="E4" s="304"/>
      <c r="F4" s="304"/>
      <c r="G4" s="304"/>
      <c r="H4" s="304"/>
      <c r="I4" s="304"/>
    </row>
    <row r="5" spans="1:9" x14ac:dyDescent="0.25">
      <c r="A5" s="242"/>
      <c r="B5" s="235"/>
      <c r="C5" s="235"/>
      <c r="D5" s="235"/>
      <c r="E5" s="235"/>
      <c r="F5" s="235"/>
      <c r="G5" s="235"/>
      <c r="H5" s="235"/>
      <c r="I5" s="235"/>
    </row>
    <row r="6" spans="1:9" ht="15.75" thickBot="1" x14ac:dyDescent="0.3">
      <c r="A6" s="305" t="s">
        <v>1498</v>
      </c>
      <c r="B6" s="305"/>
      <c r="C6" s="306" t="s">
        <v>1499</v>
      </c>
      <c r="D6" s="306"/>
      <c r="E6" s="306"/>
      <c r="F6" s="306"/>
      <c r="G6" s="306"/>
      <c r="H6" s="306"/>
      <c r="I6" s="306"/>
    </row>
    <row r="7" spans="1:9" x14ac:dyDescent="0.25">
      <c r="A7" s="221" t="s">
        <v>1501</v>
      </c>
      <c r="B7" s="221"/>
      <c r="C7" s="221" t="s">
        <v>1500</v>
      </c>
      <c r="D7" s="221"/>
      <c r="E7" s="221"/>
      <c r="F7" s="221"/>
      <c r="G7" s="221"/>
      <c r="H7" s="221"/>
      <c r="I7" s="221"/>
    </row>
    <row r="8" spans="1:9" x14ac:dyDescent="0.25">
      <c r="A8" s="221" t="s">
        <v>1502</v>
      </c>
      <c r="B8" s="221"/>
      <c r="C8" s="221" t="s">
        <v>1443</v>
      </c>
      <c r="D8" s="221"/>
      <c r="E8" s="221"/>
      <c r="F8" s="221"/>
      <c r="G8" s="221"/>
      <c r="H8" s="221"/>
      <c r="I8" s="221"/>
    </row>
    <row r="9" spans="1:9" x14ac:dyDescent="0.25">
      <c r="A9" s="221" t="s">
        <v>1503</v>
      </c>
      <c r="B9" s="221"/>
      <c r="C9" t="s">
        <v>718</v>
      </c>
      <c r="D9" s="221"/>
      <c r="E9" s="221"/>
      <c r="F9" s="221"/>
      <c r="G9" s="221"/>
      <c r="H9" s="221"/>
      <c r="I9" s="221"/>
    </row>
    <row r="10" spans="1:9" x14ac:dyDescent="0.25">
      <c r="A10" s="221" t="s">
        <v>1504</v>
      </c>
      <c r="B10" s="221"/>
      <c r="C10" s="221" t="s">
        <v>717</v>
      </c>
      <c r="D10" s="221"/>
      <c r="E10" s="221"/>
      <c r="F10" s="221"/>
      <c r="G10" s="221"/>
      <c r="H10" s="221"/>
      <c r="I10" s="221"/>
    </row>
    <row r="11" spans="1:9" x14ac:dyDescent="0.25">
      <c r="A11" s="221" t="s">
        <v>1505</v>
      </c>
      <c r="B11" s="221"/>
      <c r="C11" s="221" t="s">
        <v>722</v>
      </c>
      <c r="D11" s="221"/>
      <c r="E11" s="221"/>
      <c r="F11" s="221"/>
      <c r="G11" s="221"/>
      <c r="H11" s="221"/>
      <c r="I11" s="221"/>
    </row>
    <row r="12" spans="1:9" x14ac:dyDescent="0.25">
      <c r="A12" s="221" t="s">
        <v>1506</v>
      </c>
      <c r="C12" t="s">
        <v>729</v>
      </c>
    </row>
    <row r="13" spans="1:9" x14ac:dyDescent="0.25">
      <c r="A13" s="221" t="s">
        <v>1507</v>
      </c>
      <c r="C13" t="s">
        <v>1446</v>
      </c>
    </row>
    <row r="14" spans="1:9" x14ac:dyDescent="0.25">
      <c r="A14" s="221" t="s">
        <v>1508</v>
      </c>
      <c r="C14" t="s">
        <v>1448</v>
      </c>
    </row>
    <row r="15" spans="1:9" x14ac:dyDescent="0.25">
      <c r="A15" s="221" t="s">
        <v>1509</v>
      </c>
      <c r="C15" t="s">
        <v>1449</v>
      </c>
    </row>
    <row r="16" spans="1:9" x14ac:dyDescent="0.25">
      <c r="A16" s="221" t="s">
        <v>1510</v>
      </c>
      <c r="C16" t="s">
        <v>1450</v>
      </c>
    </row>
    <row r="17" spans="1:9" x14ac:dyDescent="0.25">
      <c r="A17" s="221" t="s">
        <v>1512</v>
      </c>
      <c r="C17" t="s">
        <v>1516</v>
      </c>
    </row>
    <row r="18" spans="1:9" x14ac:dyDescent="0.25">
      <c r="A18" s="221" t="s">
        <v>1517</v>
      </c>
      <c r="C18" t="s">
        <v>1518</v>
      </c>
    </row>
    <row r="19" spans="1:9" x14ac:dyDescent="0.25">
      <c r="A19" s="221" t="s">
        <v>1521</v>
      </c>
      <c r="B19" s="221"/>
      <c r="C19" s="221" t="s">
        <v>1519</v>
      </c>
      <c r="D19" s="221"/>
      <c r="E19" s="221"/>
      <c r="F19" s="221"/>
      <c r="G19" s="221"/>
      <c r="H19" s="221"/>
      <c r="I19" s="221"/>
    </row>
    <row r="20" spans="1:9" x14ac:dyDescent="0.25">
      <c r="A20" s="221"/>
      <c r="B20" s="221"/>
      <c r="C20" t="s">
        <v>1520</v>
      </c>
      <c r="D20" s="221"/>
      <c r="E20" s="221"/>
      <c r="F20" s="221"/>
      <c r="G20" s="221"/>
      <c r="H20" s="221"/>
      <c r="I20" s="221"/>
    </row>
    <row r="21" spans="1:9" x14ac:dyDescent="0.25">
      <c r="A21" s="221" t="s">
        <v>1625</v>
      </c>
      <c r="C21" t="s">
        <v>1615</v>
      </c>
    </row>
    <row r="22" spans="1:9" x14ac:dyDescent="0.25">
      <c r="C22" t="s">
        <v>1616</v>
      </c>
    </row>
    <row r="23" spans="1:9" x14ac:dyDescent="0.25">
      <c r="C23" t="s">
        <v>1617</v>
      </c>
    </row>
    <row r="24" spans="1:9" x14ac:dyDescent="0.25">
      <c r="C24" t="s">
        <v>1618</v>
      </c>
    </row>
    <row r="25" spans="1:9" x14ac:dyDescent="0.25">
      <c r="C25" t="s">
        <v>1619</v>
      </c>
    </row>
    <row r="26" spans="1:9" x14ac:dyDescent="0.25">
      <c r="C26" t="s">
        <v>1620</v>
      </c>
    </row>
    <row r="27" spans="1:9" x14ac:dyDescent="0.25">
      <c r="C27" t="s">
        <v>1621</v>
      </c>
    </row>
    <row r="28" spans="1:9" x14ac:dyDescent="0.25">
      <c r="C28" t="s">
        <v>1622</v>
      </c>
    </row>
    <row r="29" spans="1:9" x14ac:dyDescent="0.25">
      <c r="C29" t="s">
        <v>1623</v>
      </c>
    </row>
    <row r="30" spans="1:9" x14ac:dyDescent="0.25">
      <c r="C30" t="s">
        <v>1624</v>
      </c>
    </row>
  </sheetData>
  <mergeCells count="3">
    <mergeCell ref="A4:I4"/>
    <mergeCell ref="A6:B6"/>
    <mergeCell ref="C6:I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30FC0-9016-49F1-9161-745C50ADCAD8}">
  <dimension ref="A1:H20"/>
  <sheetViews>
    <sheetView workbookViewId="0"/>
  </sheetViews>
  <sheetFormatPr defaultRowHeight="15" x14ac:dyDescent="0.25"/>
  <cols>
    <col min="1" max="1" width="58.140625" customWidth="1"/>
    <col min="2" max="2" width="22.7109375" bestFit="1" customWidth="1"/>
    <col min="3" max="3" width="20.140625" bestFit="1" customWidth="1"/>
    <col min="4" max="4" width="16.140625" style="2" bestFit="1" customWidth="1"/>
    <col min="5" max="5" width="16.42578125" style="2" bestFit="1" customWidth="1"/>
    <col min="6" max="6" width="10.85546875" bestFit="1" customWidth="1"/>
  </cols>
  <sheetData>
    <row r="1" spans="1:8" x14ac:dyDescent="0.25">
      <c r="A1" s="12" t="s">
        <v>1500</v>
      </c>
      <c r="B1" s="12"/>
      <c r="C1" s="12"/>
      <c r="D1" s="243"/>
      <c r="E1" s="243"/>
    </row>
    <row r="2" spans="1:8" ht="15.75" thickBot="1" x14ac:dyDescent="0.3"/>
    <row r="3" spans="1:8" ht="15.75" thickBot="1" x14ac:dyDescent="0.3">
      <c r="A3" s="67" t="s">
        <v>0</v>
      </c>
      <c r="B3" s="108" t="s">
        <v>1</v>
      </c>
      <c r="C3" s="108" t="s">
        <v>2</v>
      </c>
      <c r="D3" s="139" t="s">
        <v>11</v>
      </c>
      <c r="E3" s="140" t="s">
        <v>12</v>
      </c>
      <c r="F3" s="1"/>
    </row>
    <row r="4" spans="1:8" x14ac:dyDescent="0.25">
      <c r="A4" s="35" t="s">
        <v>3</v>
      </c>
      <c r="B4" s="106" t="s">
        <v>560</v>
      </c>
      <c r="C4" s="106" t="s">
        <v>360</v>
      </c>
      <c r="D4" s="107">
        <v>247106</v>
      </c>
      <c r="E4" s="142"/>
    </row>
    <row r="5" spans="1:8" x14ac:dyDescent="0.25">
      <c r="A5" s="5" t="s">
        <v>4</v>
      </c>
      <c r="B5" s="3"/>
      <c r="C5" s="3"/>
      <c r="D5" s="4"/>
      <c r="E5" s="6"/>
    </row>
    <row r="6" spans="1:8" x14ac:dyDescent="0.25">
      <c r="A6" s="5" t="s">
        <v>8</v>
      </c>
      <c r="B6" s="3"/>
      <c r="C6" s="3"/>
      <c r="D6" s="4">
        <v>227566</v>
      </c>
      <c r="E6" s="6">
        <f>D4-D6</f>
        <v>19540</v>
      </c>
    </row>
    <row r="7" spans="1:8" x14ac:dyDescent="0.25">
      <c r="A7" s="5" t="s">
        <v>5</v>
      </c>
      <c r="B7" s="3"/>
      <c r="C7" s="3"/>
      <c r="D7" s="4">
        <v>227542</v>
      </c>
      <c r="E7" s="6">
        <f>D6-D7</f>
        <v>24</v>
      </c>
    </row>
    <row r="8" spans="1:8" x14ac:dyDescent="0.25">
      <c r="A8" s="5" t="s">
        <v>6</v>
      </c>
      <c r="B8" s="3"/>
      <c r="C8" s="3"/>
      <c r="D8" s="4">
        <v>226738</v>
      </c>
      <c r="E8" s="6">
        <f>D7-D8</f>
        <v>804</v>
      </c>
    </row>
    <row r="9" spans="1:8" x14ac:dyDescent="0.25">
      <c r="A9" s="157" t="s">
        <v>595</v>
      </c>
      <c r="B9" s="158"/>
      <c r="C9" s="158"/>
      <c r="D9" s="159">
        <v>177297</v>
      </c>
      <c r="E9" s="6">
        <f>D8-D9</f>
        <v>49441</v>
      </c>
    </row>
    <row r="10" spans="1:8" ht="15.75" thickBot="1" x14ac:dyDescent="0.3">
      <c r="A10" s="7" t="s">
        <v>7</v>
      </c>
      <c r="B10" s="8"/>
      <c r="C10" s="8" t="s">
        <v>719</v>
      </c>
      <c r="D10" s="9">
        <f>D9</f>
        <v>177297</v>
      </c>
      <c r="E10" s="143">
        <f>SUM(E6:E9)</f>
        <v>69809</v>
      </c>
      <c r="H10" s="2"/>
    </row>
    <row r="11" spans="1:8" s="11" customFormat="1" x14ac:dyDescent="0.25">
      <c r="A11" s="40"/>
      <c r="B11" s="40"/>
      <c r="C11" s="40"/>
      <c r="D11" s="41"/>
      <c r="E11" s="141"/>
    </row>
    <row r="12" spans="1:8" s="11" customFormat="1" ht="15.75" thickBot="1" x14ac:dyDescent="0.3">
      <c r="A12" s="40"/>
      <c r="B12" s="40"/>
      <c r="C12" s="40"/>
      <c r="D12" s="41"/>
      <c r="E12" s="141"/>
    </row>
    <row r="13" spans="1:8" ht="15.75" thickBot="1" x14ac:dyDescent="0.3">
      <c r="A13" s="67" t="s">
        <v>127</v>
      </c>
      <c r="B13" s="108"/>
      <c r="C13" s="108"/>
      <c r="D13" s="109" t="s">
        <v>9</v>
      </c>
      <c r="E13" s="110" t="s">
        <v>10</v>
      </c>
    </row>
    <row r="14" spans="1:8" ht="15.75" thickBot="1" x14ac:dyDescent="0.3">
      <c r="A14" s="35" t="s">
        <v>361</v>
      </c>
      <c r="B14" s="106"/>
      <c r="C14" s="106"/>
      <c r="D14" s="107">
        <v>17428</v>
      </c>
      <c r="E14" s="112">
        <f>D14/177297</f>
        <v>9.8298335561233408E-2</v>
      </c>
    </row>
    <row r="15" spans="1:8" ht="15.75" thickBot="1" x14ac:dyDescent="0.3">
      <c r="A15" s="5" t="s">
        <v>362</v>
      </c>
      <c r="B15" s="3"/>
      <c r="C15" s="3"/>
      <c r="D15" s="4">
        <v>56371</v>
      </c>
      <c r="E15" s="112">
        <f t="shared" ref="E15:E18" si="0">D15/177297</f>
        <v>0.31794672216675973</v>
      </c>
    </row>
    <row r="16" spans="1:8" ht="15.75" thickBot="1" x14ac:dyDescent="0.3">
      <c r="A16" s="5" t="s">
        <v>363</v>
      </c>
      <c r="B16" s="3"/>
      <c r="C16" s="3"/>
      <c r="D16" s="4">
        <v>13377</v>
      </c>
      <c r="E16" s="112">
        <f t="shared" si="0"/>
        <v>7.5449669199140423E-2</v>
      </c>
    </row>
    <row r="17" spans="1:5" ht="15.75" thickBot="1" x14ac:dyDescent="0.3">
      <c r="A17" s="5" t="s">
        <v>364</v>
      </c>
      <c r="B17" s="3"/>
      <c r="C17" s="3"/>
      <c r="D17" s="111">
        <v>9613</v>
      </c>
      <c r="E17" s="112">
        <f t="shared" si="0"/>
        <v>5.421975555141937E-2</v>
      </c>
    </row>
    <row r="18" spans="1:5" x14ac:dyDescent="0.25">
      <c r="A18" s="103" t="s">
        <v>365</v>
      </c>
      <c r="B18" s="104"/>
      <c r="C18" s="104"/>
      <c r="D18" s="160">
        <v>80508</v>
      </c>
      <c r="E18" s="112">
        <f t="shared" si="0"/>
        <v>0.45408551752144705</v>
      </c>
    </row>
    <row r="19" spans="1:5" ht="15.75" thickBot="1" x14ac:dyDescent="0.3">
      <c r="A19" s="7" t="s">
        <v>366</v>
      </c>
      <c r="B19" s="8"/>
      <c r="C19" s="8"/>
      <c r="D19" s="9">
        <f>SUM(D14:D18)</f>
        <v>177297</v>
      </c>
      <c r="E19" s="113">
        <f>SUM(E14:E18)</f>
        <v>1</v>
      </c>
    </row>
    <row r="20" spans="1:5" x14ac:dyDescent="0.25">
      <c r="A20" s="105"/>
      <c r="B20" s="101"/>
      <c r="C20" s="101"/>
      <c r="D20" s="41"/>
      <c r="E20" s="10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10DC5-A845-4A89-8919-91D34118F94B}">
  <dimension ref="A1:C52"/>
  <sheetViews>
    <sheetView zoomScale="115" zoomScaleNormal="115" workbookViewId="0"/>
  </sheetViews>
  <sheetFormatPr defaultRowHeight="15" x14ac:dyDescent="0.25"/>
  <cols>
    <col min="1" max="1" width="39.28515625" customWidth="1"/>
    <col min="2" max="2" width="32" bestFit="1" customWidth="1"/>
    <col min="3" max="3" width="13.85546875" style="161" bestFit="1" customWidth="1"/>
  </cols>
  <sheetData>
    <row r="1" spans="1:3" ht="22.5" customHeight="1" thickBot="1" x14ac:dyDescent="0.3">
      <c r="A1" s="59" t="s">
        <v>1443</v>
      </c>
      <c r="B1" s="164"/>
      <c r="C1" s="176"/>
    </row>
    <row r="2" spans="1:3" x14ac:dyDescent="0.25">
      <c r="A2" s="168"/>
      <c r="B2" s="169"/>
      <c r="C2" s="177" t="s">
        <v>610</v>
      </c>
    </row>
    <row r="3" spans="1:3" ht="15.75" thickBot="1" x14ac:dyDescent="0.3">
      <c r="A3" s="193" t="s">
        <v>583</v>
      </c>
      <c r="B3" s="72" t="s">
        <v>706</v>
      </c>
      <c r="C3" s="194" t="s">
        <v>697</v>
      </c>
    </row>
    <row r="4" spans="1:3" x14ac:dyDescent="0.25">
      <c r="A4" s="195" t="s">
        <v>611</v>
      </c>
      <c r="B4" s="196" t="s">
        <v>584</v>
      </c>
      <c r="C4" s="75" t="s">
        <v>653</v>
      </c>
    </row>
    <row r="5" spans="1:3" ht="15" customHeight="1" x14ac:dyDescent="0.25">
      <c r="A5" s="171"/>
      <c r="B5" s="166" t="s">
        <v>585</v>
      </c>
      <c r="C5" s="62" t="s">
        <v>654</v>
      </c>
    </row>
    <row r="6" spans="1:3" x14ac:dyDescent="0.25">
      <c r="A6" s="171" t="s">
        <v>612</v>
      </c>
      <c r="B6" s="166" t="s">
        <v>613</v>
      </c>
      <c r="C6" s="62" t="s">
        <v>655</v>
      </c>
    </row>
    <row r="7" spans="1:3" x14ac:dyDescent="0.25">
      <c r="A7" s="170"/>
      <c r="B7" s="166" t="s">
        <v>614</v>
      </c>
      <c r="C7" s="62" t="s">
        <v>656</v>
      </c>
    </row>
    <row r="8" spans="1:3" x14ac:dyDescent="0.25">
      <c r="A8" s="170"/>
      <c r="B8" s="166" t="s">
        <v>617</v>
      </c>
      <c r="C8" s="62" t="s">
        <v>657</v>
      </c>
    </row>
    <row r="9" spans="1:3" x14ac:dyDescent="0.25">
      <c r="A9" s="170"/>
      <c r="B9" s="166" t="s">
        <v>618</v>
      </c>
      <c r="C9" s="62" t="s">
        <v>658</v>
      </c>
    </row>
    <row r="10" spans="1:3" x14ac:dyDescent="0.25">
      <c r="A10" s="170"/>
      <c r="B10" s="166" t="s">
        <v>615</v>
      </c>
      <c r="C10" s="62" t="s">
        <v>659</v>
      </c>
    </row>
    <row r="11" spans="1:3" x14ac:dyDescent="0.25">
      <c r="A11" s="170"/>
      <c r="B11" s="166" t="s">
        <v>616</v>
      </c>
      <c r="C11" s="62" t="s">
        <v>660</v>
      </c>
    </row>
    <row r="12" spans="1:3" x14ac:dyDescent="0.25">
      <c r="A12" s="170" t="s">
        <v>698</v>
      </c>
      <c r="B12" s="167" t="s">
        <v>619</v>
      </c>
      <c r="C12" s="62" t="s">
        <v>661</v>
      </c>
    </row>
    <row r="13" spans="1:3" x14ac:dyDescent="0.25">
      <c r="A13" s="170" t="s">
        <v>624</v>
      </c>
      <c r="B13" s="167" t="s">
        <v>620</v>
      </c>
      <c r="C13" s="62" t="s">
        <v>662</v>
      </c>
    </row>
    <row r="14" spans="1:3" x14ac:dyDescent="0.25">
      <c r="A14" s="170"/>
      <c r="B14" s="167" t="s">
        <v>621</v>
      </c>
      <c r="C14" s="62" t="s">
        <v>663</v>
      </c>
    </row>
    <row r="15" spans="1:3" x14ac:dyDescent="0.25">
      <c r="A15" s="170"/>
      <c r="B15" s="167" t="s">
        <v>622</v>
      </c>
      <c r="C15" s="62" t="s">
        <v>664</v>
      </c>
    </row>
    <row r="16" spans="1:3" x14ac:dyDescent="0.25">
      <c r="A16" s="170"/>
      <c r="B16" s="167" t="s">
        <v>623</v>
      </c>
      <c r="C16" s="62" t="s">
        <v>665</v>
      </c>
    </row>
    <row r="17" spans="1:3" x14ac:dyDescent="0.25">
      <c r="A17" s="170" t="s">
        <v>639</v>
      </c>
      <c r="B17" s="175" t="s">
        <v>625</v>
      </c>
      <c r="C17" s="62" t="s">
        <v>666</v>
      </c>
    </row>
    <row r="18" spans="1:3" x14ac:dyDescent="0.25">
      <c r="A18" s="170"/>
      <c r="B18" s="175" t="s">
        <v>626</v>
      </c>
      <c r="C18" s="62" t="s">
        <v>667</v>
      </c>
    </row>
    <row r="19" spans="1:3" x14ac:dyDescent="0.25">
      <c r="A19" s="170"/>
      <c r="B19" s="175" t="s">
        <v>627</v>
      </c>
      <c r="C19" s="62" t="s">
        <v>668</v>
      </c>
    </row>
    <row r="20" spans="1:3" ht="15.75" customHeight="1" x14ac:dyDescent="0.25">
      <c r="A20" s="170"/>
      <c r="B20" s="175" t="s">
        <v>628</v>
      </c>
      <c r="C20" s="62" t="s">
        <v>669</v>
      </c>
    </row>
    <row r="21" spans="1:3" x14ac:dyDescent="0.25">
      <c r="A21" s="170"/>
      <c r="B21" s="175" t="s">
        <v>629</v>
      </c>
      <c r="C21" s="62" t="s">
        <v>670</v>
      </c>
    </row>
    <row r="22" spans="1:3" x14ac:dyDescent="0.25">
      <c r="A22" s="170"/>
      <c r="B22" s="175" t="s">
        <v>630</v>
      </c>
      <c r="C22" s="62" t="s">
        <v>671</v>
      </c>
    </row>
    <row r="23" spans="1:3" x14ac:dyDescent="0.25">
      <c r="A23" s="170"/>
      <c r="B23" s="175" t="s">
        <v>631</v>
      </c>
      <c r="C23" s="62" t="s">
        <v>672</v>
      </c>
    </row>
    <row r="24" spans="1:3" x14ac:dyDescent="0.25">
      <c r="A24" s="170"/>
      <c r="B24" s="175" t="s">
        <v>632</v>
      </c>
      <c r="C24" s="62" t="s">
        <v>673</v>
      </c>
    </row>
    <row r="25" spans="1:3" x14ac:dyDescent="0.25">
      <c r="A25" s="170"/>
      <c r="B25" s="175" t="s">
        <v>633</v>
      </c>
      <c r="C25" s="62" t="s">
        <v>674</v>
      </c>
    </row>
    <row r="26" spans="1:3" x14ac:dyDescent="0.25">
      <c r="A26" s="170"/>
      <c r="B26" s="175" t="s">
        <v>634</v>
      </c>
      <c r="C26" s="62" t="s">
        <v>675</v>
      </c>
    </row>
    <row r="27" spans="1:3" x14ac:dyDescent="0.25">
      <c r="A27" s="170"/>
      <c r="B27" s="175" t="s">
        <v>635</v>
      </c>
      <c r="C27" s="62" t="s">
        <v>676</v>
      </c>
    </row>
    <row r="28" spans="1:3" x14ac:dyDescent="0.25">
      <c r="A28" s="170"/>
      <c r="B28" s="175" t="s">
        <v>636</v>
      </c>
      <c r="C28" s="62" t="s">
        <v>677</v>
      </c>
    </row>
    <row r="29" spans="1:3" x14ac:dyDescent="0.25">
      <c r="A29" s="170"/>
      <c r="B29" s="175" t="s">
        <v>637</v>
      </c>
      <c r="C29" s="62" t="s">
        <v>678</v>
      </c>
    </row>
    <row r="30" spans="1:3" x14ac:dyDescent="0.25">
      <c r="A30" s="170"/>
      <c r="B30" s="163" t="s">
        <v>638</v>
      </c>
      <c r="C30" s="62" t="s">
        <v>679</v>
      </c>
    </row>
    <row r="31" spans="1:3" x14ac:dyDescent="0.25">
      <c r="A31" s="170" t="s">
        <v>640</v>
      </c>
      <c r="B31" s="166" t="s">
        <v>586</v>
      </c>
      <c r="C31" s="62" t="s">
        <v>680</v>
      </c>
    </row>
    <row r="32" spans="1:3" x14ac:dyDescent="0.25">
      <c r="A32" s="170"/>
      <c r="B32" s="166" t="s">
        <v>587</v>
      </c>
      <c r="C32" s="62" t="s">
        <v>681</v>
      </c>
    </row>
    <row r="33" spans="1:3" x14ac:dyDescent="0.25">
      <c r="A33" s="170" t="s">
        <v>703</v>
      </c>
      <c r="B33" s="166" t="s">
        <v>704</v>
      </c>
      <c r="C33" s="62" t="s">
        <v>731</v>
      </c>
    </row>
    <row r="34" spans="1:3" x14ac:dyDescent="0.25">
      <c r="A34" s="170"/>
      <c r="B34" s="166" t="s">
        <v>705</v>
      </c>
      <c r="C34" s="62" t="s">
        <v>732</v>
      </c>
    </row>
    <row r="35" spans="1:3" x14ac:dyDescent="0.25">
      <c r="A35" s="170" t="s">
        <v>699</v>
      </c>
      <c r="B35" s="166" t="s">
        <v>588</v>
      </c>
      <c r="C35" s="62" t="s">
        <v>695</v>
      </c>
    </row>
    <row r="36" spans="1:3" x14ac:dyDescent="0.25">
      <c r="A36" s="170"/>
      <c r="B36" s="166" t="s">
        <v>589</v>
      </c>
      <c r="C36" s="62" t="s">
        <v>696</v>
      </c>
    </row>
    <row r="37" spans="1:3" x14ac:dyDescent="0.25">
      <c r="A37" s="170" t="s">
        <v>700</v>
      </c>
      <c r="B37" s="166" t="s">
        <v>644</v>
      </c>
      <c r="C37" s="62" t="s">
        <v>682</v>
      </c>
    </row>
    <row r="38" spans="1:3" x14ac:dyDescent="0.25">
      <c r="A38" s="170"/>
      <c r="B38" s="166" t="s">
        <v>645</v>
      </c>
      <c r="C38" s="62" t="s">
        <v>683</v>
      </c>
    </row>
    <row r="39" spans="1:3" x14ac:dyDescent="0.25">
      <c r="A39" s="170"/>
      <c r="B39" s="166" t="s">
        <v>646</v>
      </c>
      <c r="C39" s="62" t="s">
        <v>684</v>
      </c>
    </row>
    <row r="40" spans="1:3" x14ac:dyDescent="0.25">
      <c r="A40" s="170"/>
      <c r="B40" s="166" t="s">
        <v>647</v>
      </c>
      <c r="C40" s="62" t="s">
        <v>685</v>
      </c>
    </row>
    <row r="41" spans="1:3" x14ac:dyDescent="0.25">
      <c r="A41" s="170" t="s">
        <v>643</v>
      </c>
      <c r="B41" s="166" t="s">
        <v>588</v>
      </c>
      <c r="C41" s="62" t="s">
        <v>686</v>
      </c>
    </row>
    <row r="42" spans="1:3" x14ac:dyDescent="0.25">
      <c r="A42" s="5"/>
      <c r="B42" s="166" t="s">
        <v>589</v>
      </c>
      <c r="C42" s="62" t="s">
        <v>687</v>
      </c>
    </row>
    <row r="43" spans="1:3" x14ac:dyDescent="0.25">
      <c r="A43" s="171" t="s">
        <v>642</v>
      </c>
      <c r="B43" s="166" t="s">
        <v>648</v>
      </c>
      <c r="C43" s="62" t="s">
        <v>688</v>
      </c>
    </row>
    <row r="44" spans="1:3" x14ac:dyDescent="0.25">
      <c r="A44" s="171"/>
      <c r="B44" s="178" t="s">
        <v>649</v>
      </c>
      <c r="C44" s="62" t="s">
        <v>689</v>
      </c>
    </row>
    <row r="45" spans="1:3" x14ac:dyDescent="0.25">
      <c r="A45" s="171"/>
      <c r="B45" s="178" t="s">
        <v>650</v>
      </c>
      <c r="C45" s="62" t="s">
        <v>690</v>
      </c>
    </row>
    <row r="46" spans="1:3" x14ac:dyDescent="0.25">
      <c r="A46" s="171"/>
      <c r="B46" s="178" t="s">
        <v>651</v>
      </c>
      <c r="C46" s="62" t="s">
        <v>691</v>
      </c>
    </row>
    <row r="47" spans="1:3" x14ac:dyDescent="0.25">
      <c r="A47" s="171"/>
      <c r="B47" s="178" t="s">
        <v>652</v>
      </c>
      <c r="C47" s="62" t="s">
        <v>692</v>
      </c>
    </row>
    <row r="48" spans="1:3" x14ac:dyDescent="0.25">
      <c r="A48" s="170" t="s">
        <v>641</v>
      </c>
      <c r="B48" s="166" t="s">
        <v>63</v>
      </c>
      <c r="C48" s="62" t="s">
        <v>693</v>
      </c>
    </row>
    <row r="49" spans="1:3" ht="20.25" customHeight="1" thickBot="1" x14ac:dyDescent="0.3">
      <c r="A49" s="172" t="s">
        <v>701</v>
      </c>
      <c r="B49" s="179" t="s">
        <v>63</v>
      </c>
      <c r="C49" s="64" t="s">
        <v>694</v>
      </c>
    </row>
    <row r="50" spans="1:3" x14ac:dyDescent="0.25">
      <c r="A50" s="165" t="s">
        <v>702</v>
      </c>
      <c r="B50" s="165"/>
      <c r="C50" s="89"/>
    </row>
    <row r="51" spans="1:3" x14ac:dyDescent="0.25">
      <c r="A51" s="165"/>
      <c r="B51" s="165"/>
      <c r="C51" s="89"/>
    </row>
    <row r="52" spans="1:3" x14ac:dyDescent="0.25">
      <c r="A52" s="165"/>
      <c r="B52" s="165"/>
      <c r="C52" s="8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70056-6203-44C8-AF63-17E6644EFB79}">
  <dimension ref="A1:H53"/>
  <sheetViews>
    <sheetView zoomScale="115" zoomScaleNormal="115" workbookViewId="0"/>
  </sheetViews>
  <sheetFormatPr defaultRowHeight="15" x14ac:dyDescent="0.25"/>
  <cols>
    <col min="1" max="1" width="39.28515625" customWidth="1"/>
    <col min="2" max="2" width="32" bestFit="1" customWidth="1"/>
    <col min="3" max="3" width="13.85546875" style="161" bestFit="1" customWidth="1"/>
    <col min="4" max="4" width="14.28515625" customWidth="1"/>
    <col min="5" max="5" width="14.28515625" bestFit="1" customWidth="1"/>
    <col min="6" max="6" width="11.85546875" customWidth="1"/>
    <col min="7" max="7" width="12.28515625" customWidth="1"/>
  </cols>
  <sheetData>
    <row r="1" spans="1:8" ht="22.5" customHeight="1" thickBot="1" x14ac:dyDescent="0.3">
      <c r="A1" s="59" t="s">
        <v>718</v>
      </c>
      <c r="B1" s="164"/>
      <c r="C1" s="176"/>
      <c r="D1" s="127"/>
      <c r="E1" s="127"/>
      <c r="F1" s="127"/>
      <c r="G1" s="127"/>
      <c r="H1" s="127"/>
    </row>
    <row r="2" spans="1:8" ht="15.75" thickBot="1" x14ac:dyDescent="0.3">
      <c r="A2" s="188"/>
      <c r="B2" s="189"/>
      <c r="C2" s="307" t="s">
        <v>712</v>
      </c>
      <c r="D2" s="307"/>
      <c r="E2" s="307"/>
      <c r="F2" s="307"/>
      <c r="G2" s="307"/>
      <c r="H2" s="308"/>
    </row>
    <row r="3" spans="1:8" ht="30.75" customHeight="1" x14ac:dyDescent="0.25">
      <c r="A3" s="184"/>
      <c r="B3" s="183"/>
      <c r="C3" s="185" t="s">
        <v>707</v>
      </c>
      <c r="D3" s="185" t="s">
        <v>708</v>
      </c>
      <c r="E3" s="198" t="s">
        <v>709</v>
      </c>
      <c r="F3" s="198" t="s">
        <v>710</v>
      </c>
      <c r="G3" s="198" t="s">
        <v>711</v>
      </c>
      <c r="H3" s="199"/>
    </row>
    <row r="4" spans="1:8" ht="15.75" thickBot="1" x14ac:dyDescent="0.3">
      <c r="A4" s="180" t="s">
        <v>583</v>
      </c>
      <c r="B4" s="181" t="s">
        <v>706</v>
      </c>
      <c r="C4" s="192" t="s">
        <v>733</v>
      </c>
      <c r="D4" s="192" t="s">
        <v>734</v>
      </c>
      <c r="E4" s="192" t="s">
        <v>735</v>
      </c>
      <c r="F4" s="192" t="s">
        <v>736</v>
      </c>
      <c r="G4" s="192" t="s">
        <v>737</v>
      </c>
      <c r="H4" s="197" t="s">
        <v>69</v>
      </c>
    </row>
    <row r="5" spans="1:8" x14ac:dyDescent="0.25">
      <c r="A5" s="173" t="s">
        <v>611</v>
      </c>
      <c r="B5" s="174" t="s">
        <v>584</v>
      </c>
      <c r="C5" s="93" t="s">
        <v>738</v>
      </c>
      <c r="D5" s="93" t="s">
        <v>739</v>
      </c>
      <c r="E5" s="93" t="s">
        <v>740</v>
      </c>
      <c r="F5" s="93" t="s">
        <v>741</v>
      </c>
      <c r="G5" s="93" t="s">
        <v>742</v>
      </c>
      <c r="H5" s="94" t="s">
        <v>23</v>
      </c>
    </row>
    <row r="6" spans="1:8" ht="15" customHeight="1" x14ac:dyDescent="0.25">
      <c r="A6" s="171"/>
      <c r="B6" s="166" t="s">
        <v>585</v>
      </c>
      <c r="C6" s="191" t="s">
        <v>743</v>
      </c>
      <c r="D6" s="191" t="s">
        <v>744</v>
      </c>
      <c r="E6" s="191" t="s">
        <v>745</v>
      </c>
      <c r="F6" s="191" t="s">
        <v>746</v>
      </c>
      <c r="G6" s="191" t="s">
        <v>743</v>
      </c>
      <c r="H6" s="62" t="s">
        <v>23</v>
      </c>
    </row>
    <row r="7" spans="1:8" x14ac:dyDescent="0.25">
      <c r="A7" s="171" t="s">
        <v>612</v>
      </c>
      <c r="B7" s="166" t="s">
        <v>613</v>
      </c>
      <c r="C7" s="191" t="s">
        <v>747</v>
      </c>
      <c r="D7" s="191" t="s">
        <v>748</v>
      </c>
      <c r="E7" s="191" t="s">
        <v>749</v>
      </c>
      <c r="F7" s="191" t="s">
        <v>750</v>
      </c>
      <c r="G7" s="191" t="s">
        <v>751</v>
      </c>
      <c r="H7" s="62" t="s">
        <v>23</v>
      </c>
    </row>
    <row r="8" spans="1:8" x14ac:dyDescent="0.25">
      <c r="A8" s="170"/>
      <c r="B8" s="166" t="s">
        <v>614</v>
      </c>
      <c r="C8" s="191" t="s">
        <v>752</v>
      </c>
      <c r="D8" s="191" t="s">
        <v>753</v>
      </c>
      <c r="E8" s="191" t="s">
        <v>754</v>
      </c>
      <c r="F8" s="191" t="s">
        <v>755</v>
      </c>
      <c r="G8" s="191" t="s">
        <v>756</v>
      </c>
      <c r="H8" s="62" t="s">
        <v>18</v>
      </c>
    </row>
    <row r="9" spans="1:8" x14ac:dyDescent="0.25">
      <c r="A9" s="170"/>
      <c r="B9" s="166" t="s">
        <v>617</v>
      </c>
      <c r="C9" s="191" t="s">
        <v>757</v>
      </c>
      <c r="D9" s="191" t="s">
        <v>758</v>
      </c>
      <c r="E9" s="191" t="s">
        <v>759</v>
      </c>
      <c r="F9" s="191" t="s">
        <v>760</v>
      </c>
      <c r="G9" s="191" t="s">
        <v>761</v>
      </c>
      <c r="H9" s="62" t="s">
        <v>18</v>
      </c>
    </row>
    <row r="10" spans="1:8" x14ac:dyDescent="0.25">
      <c r="A10" s="170"/>
      <c r="B10" s="166" t="s">
        <v>618</v>
      </c>
      <c r="C10" s="191" t="s">
        <v>762</v>
      </c>
      <c r="D10" s="191" t="s">
        <v>763</v>
      </c>
      <c r="E10" s="191" t="s">
        <v>764</v>
      </c>
      <c r="F10" s="191" t="s">
        <v>765</v>
      </c>
      <c r="G10" s="191" t="s">
        <v>766</v>
      </c>
      <c r="H10" s="62" t="s">
        <v>18</v>
      </c>
    </row>
    <row r="11" spans="1:8" x14ac:dyDescent="0.25">
      <c r="A11" s="170"/>
      <c r="B11" s="166" t="s">
        <v>615</v>
      </c>
      <c r="C11" s="191" t="s">
        <v>767</v>
      </c>
      <c r="D11" s="191" t="s">
        <v>768</v>
      </c>
      <c r="E11" s="191" t="s">
        <v>769</v>
      </c>
      <c r="F11" s="191" t="s">
        <v>770</v>
      </c>
      <c r="G11" s="191" t="s">
        <v>771</v>
      </c>
      <c r="H11" s="62" t="s">
        <v>18</v>
      </c>
    </row>
    <row r="12" spans="1:8" x14ac:dyDescent="0.25">
      <c r="A12" s="170"/>
      <c r="B12" s="166" t="s">
        <v>616</v>
      </c>
      <c r="C12" s="191" t="s">
        <v>772</v>
      </c>
      <c r="D12" s="191" t="s">
        <v>773</v>
      </c>
      <c r="E12" s="191" t="s">
        <v>774</v>
      </c>
      <c r="F12" s="191" t="s">
        <v>775</v>
      </c>
      <c r="G12" s="191" t="s">
        <v>776</v>
      </c>
      <c r="H12" s="62" t="s">
        <v>18</v>
      </c>
    </row>
    <row r="13" spans="1:8" x14ac:dyDescent="0.25">
      <c r="A13" s="170" t="s">
        <v>698</v>
      </c>
      <c r="B13" s="167" t="s">
        <v>619</v>
      </c>
      <c r="C13" s="191" t="s">
        <v>777</v>
      </c>
      <c r="D13" s="191" t="s">
        <v>778</v>
      </c>
      <c r="E13" s="191" t="s">
        <v>779</v>
      </c>
      <c r="F13" s="191" t="s">
        <v>780</v>
      </c>
      <c r="G13" s="191" t="s">
        <v>781</v>
      </c>
      <c r="H13" s="62" t="s">
        <v>23</v>
      </c>
    </row>
    <row r="14" spans="1:8" x14ac:dyDescent="0.25">
      <c r="A14" s="170" t="s">
        <v>624</v>
      </c>
      <c r="B14" s="167" t="s">
        <v>620</v>
      </c>
      <c r="C14" s="191" t="s">
        <v>782</v>
      </c>
      <c r="D14" s="191" t="s">
        <v>783</v>
      </c>
      <c r="E14" s="191" t="s">
        <v>784</v>
      </c>
      <c r="F14" s="191" t="s">
        <v>785</v>
      </c>
      <c r="G14" s="191" t="s">
        <v>786</v>
      </c>
      <c r="H14" s="62" t="s">
        <v>18</v>
      </c>
    </row>
    <row r="15" spans="1:8" x14ac:dyDescent="0.25">
      <c r="A15" s="170"/>
      <c r="B15" s="167" t="s">
        <v>621</v>
      </c>
      <c r="C15" s="191" t="s">
        <v>787</v>
      </c>
      <c r="D15" s="191" t="s">
        <v>788</v>
      </c>
      <c r="E15" s="191" t="s">
        <v>789</v>
      </c>
      <c r="F15" s="191" t="s">
        <v>785</v>
      </c>
      <c r="G15" s="191" t="s">
        <v>790</v>
      </c>
      <c r="H15" s="62" t="s">
        <v>18</v>
      </c>
    </row>
    <row r="16" spans="1:8" x14ac:dyDescent="0.25">
      <c r="A16" s="170"/>
      <c r="B16" s="167" t="s">
        <v>622</v>
      </c>
      <c r="C16" s="191" t="s">
        <v>791</v>
      </c>
      <c r="D16" s="191" t="s">
        <v>792</v>
      </c>
      <c r="E16" s="191" t="s">
        <v>793</v>
      </c>
      <c r="F16" s="191" t="s">
        <v>794</v>
      </c>
      <c r="G16" s="191" t="s">
        <v>795</v>
      </c>
      <c r="H16" s="62" t="s">
        <v>18</v>
      </c>
    </row>
    <row r="17" spans="1:8" x14ac:dyDescent="0.25">
      <c r="A17" s="170"/>
      <c r="B17" s="167" t="s">
        <v>623</v>
      </c>
      <c r="C17" s="191" t="s">
        <v>796</v>
      </c>
      <c r="D17" s="191" t="s">
        <v>797</v>
      </c>
      <c r="E17" s="191" t="s">
        <v>798</v>
      </c>
      <c r="F17" s="191" t="s">
        <v>799</v>
      </c>
      <c r="G17" s="191" t="s">
        <v>800</v>
      </c>
      <c r="H17" s="62" t="s">
        <v>18</v>
      </c>
    </row>
    <row r="18" spans="1:8" x14ac:dyDescent="0.25">
      <c r="A18" s="170" t="s">
        <v>639</v>
      </c>
      <c r="B18" s="175" t="s">
        <v>625</v>
      </c>
      <c r="C18" s="191" t="s">
        <v>801</v>
      </c>
      <c r="D18" s="191" t="s">
        <v>802</v>
      </c>
      <c r="E18" s="191" t="s">
        <v>803</v>
      </c>
      <c r="F18" s="191" t="s">
        <v>804</v>
      </c>
      <c r="G18" s="191" t="s">
        <v>805</v>
      </c>
      <c r="H18" s="62" t="s">
        <v>23</v>
      </c>
    </row>
    <row r="19" spans="1:8" x14ac:dyDescent="0.25">
      <c r="A19" s="170"/>
      <c r="B19" s="175" t="s">
        <v>626</v>
      </c>
      <c r="C19" s="191" t="s">
        <v>806</v>
      </c>
      <c r="D19" s="191" t="s">
        <v>807</v>
      </c>
      <c r="E19" s="191" t="s">
        <v>808</v>
      </c>
      <c r="F19" s="191" t="s">
        <v>809</v>
      </c>
      <c r="G19" s="191" t="s">
        <v>756</v>
      </c>
      <c r="H19" s="62" t="s">
        <v>18</v>
      </c>
    </row>
    <row r="20" spans="1:8" x14ac:dyDescent="0.25">
      <c r="A20" s="170"/>
      <c r="B20" s="175" t="s">
        <v>627</v>
      </c>
      <c r="C20" s="191" t="s">
        <v>810</v>
      </c>
      <c r="D20" s="191" t="s">
        <v>811</v>
      </c>
      <c r="E20" s="191" t="s">
        <v>812</v>
      </c>
      <c r="F20" s="191" t="s">
        <v>804</v>
      </c>
      <c r="G20" s="191" t="s">
        <v>813</v>
      </c>
      <c r="H20" s="62" t="s">
        <v>18</v>
      </c>
    </row>
    <row r="21" spans="1:8" ht="15.75" customHeight="1" x14ac:dyDescent="0.25">
      <c r="A21" s="170"/>
      <c r="B21" s="175" t="s">
        <v>628</v>
      </c>
      <c r="C21" s="191" t="s">
        <v>814</v>
      </c>
      <c r="D21" s="191" t="s">
        <v>815</v>
      </c>
      <c r="E21" s="191" t="s">
        <v>816</v>
      </c>
      <c r="F21" s="191" t="s">
        <v>817</v>
      </c>
      <c r="G21" s="191" t="s">
        <v>818</v>
      </c>
      <c r="H21" s="62" t="s">
        <v>18</v>
      </c>
    </row>
    <row r="22" spans="1:8" x14ac:dyDescent="0.25">
      <c r="A22" s="170"/>
      <c r="B22" s="175" t="s">
        <v>629</v>
      </c>
      <c r="C22" s="191" t="s">
        <v>819</v>
      </c>
      <c r="D22" s="191" t="s">
        <v>820</v>
      </c>
      <c r="E22" s="191" t="s">
        <v>821</v>
      </c>
      <c r="F22" s="191" t="s">
        <v>822</v>
      </c>
      <c r="G22" s="191" t="s">
        <v>823</v>
      </c>
      <c r="H22" s="62" t="s">
        <v>18</v>
      </c>
    </row>
    <row r="23" spans="1:8" x14ac:dyDescent="0.25">
      <c r="A23" s="170"/>
      <c r="B23" s="175" t="s">
        <v>630</v>
      </c>
      <c r="C23" s="191" t="s">
        <v>824</v>
      </c>
      <c r="D23" s="191" t="s">
        <v>825</v>
      </c>
      <c r="E23" s="191" t="s">
        <v>826</v>
      </c>
      <c r="F23" s="191" t="s">
        <v>827</v>
      </c>
      <c r="G23" s="191" t="s">
        <v>828</v>
      </c>
      <c r="H23" s="62" t="s">
        <v>18</v>
      </c>
    </row>
    <row r="24" spans="1:8" x14ac:dyDescent="0.25">
      <c r="A24" s="170"/>
      <c r="B24" s="175" t="s">
        <v>631</v>
      </c>
      <c r="C24" s="191" t="s">
        <v>829</v>
      </c>
      <c r="D24" s="191" t="s">
        <v>830</v>
      </c>
      <c r="E24" s="191" t="s">
        <v>831</v>
      </c>
      <c r="F24" s="191" t="s">
        <v>832</v>
      </c>
      <c r="G24" s="191" t="s">
        <v>833</v>
      </c>
      <c r="H24" s="62" t="s">
        <v>18</v>
      </c>
    </row>
    <row r="25" spans="1:8" x14ac:dyDescent="0.25">
      <c r="A25" s="170"/>
      <c r="B25" s="175" t="s">
        <v>632</v>
      </c>
      <c r="C25" s="191" t="s">
        <v>834</v>
      </c>
      <c r="D25" s="191" t="s">
        <v>835</v>
      </c>
      <c r="E25" s="191" t="s">
        <v>836</v>
      </c>
      <c r="F25" s="191" t="s">
        <v>765</v>
      </c>
      <c r="G25" s="191" t="s">
        <v>837</v>
      </c>
      <c r="H25" s="62" t="s">
        <v>18</v>
      </c>
    </row>
    <row r="26" spans="1:8" x14ac:dyDescent="0.25">
      <c r="A26" s="170"/>
      <c r="B26" s="175" t="s">
        <v>633</v>
      </c>
      <c r="C26" s="191" t="s">
        <v>838</v>
      </c>
      <c r="D26" s="191" t="s">
        <v>839</v>
      </c>
      <c r="E26" s="191" t="s">
        <v>840</v>
      </c>
      <c r="F26" s="191" t="s">
        <v>841</v>
      </c>
      <c r="G26" s="191" t="s">
        <v>842</v>
      </c>
      <c r="H26" s="62" t="s">
        <v>18</v>
      </c>
    </row>
    <row r="27" spans="1:8" x14ac:dyDescent="0.25">
      <c r="A27" s="170"/>
      <c r="B27" s="175" t="s">
        <v>634</v>
      </c>
      <c r="C27" s="191" t="s">
        <v>843</v>
      </c>
      <c r="D27" s="191" t="s">
        <v>844</v>
      </c>
      <c r="E27" s="191" t="s">
        <v>845</v>
      </c>
      <c r="F27" s="191" t="s">
        <v>809</v>
      </c>
      <c r="G27" s="191" t="s">
        <v>846</v>
      </c>
      <c r="H27" s="62" t="s">
        <v>18</v>
      </c>
    </row>
    <row r="28" spans="1:8" x14ac:dyDescent="0.25">
      <c r="A28" s="170"/>
      <c r="B28" s="175" t="s">
        <v>635</v>
      </c>
      <c r="C28" s="191" t="s">
        <v>847</v>
      </c>
      <c r="D28" s="191" t="s">
        <v>848</v>
      </c>
      <c r="E28" s="191" t="s">
        <v>849</v>
      </c>
      <c r="F28" s="191" t="s">
        <v>841</v>
      </c>
      <c r="G28" s="191" t="s">
        <v>818</v>
      </c>
      <c r="H28" s="62" t="s">
        <v>18</v>
      </c>
    </row>
    <row r="29" spans="1:8" x14ac:dyDescent="0.25">
      <c r="A29" s="170"/>
      <c r="B29" s="175" t="s">
        <v>636</v>
      </c>
      <c r="C29" s="191" t="s">
        <v>850</v>
      </c>
      <c r="D29" s="191" t="s">
        <v>851</v>
      </c>
      <c r="E29" s="191" t="s">
        <v>821</v>
      </c>
      <c r="F29" s="191" t="s">
        <v>822</v>
      </c>
      <c r="G29" s="191" t="s">
        <v>852</v>
      </c>
      <c r="H29" s="62" t="s">
        <v>18</v>
      </c>
    </row>
    <row r="30" spans="1:8" x14ac:dyDescent="0.25">
      <c r="A30" s="170"/>
      <c r="B30" s="175" t="s">
        <v>637</v>
      </c>
      <c r="C30" s="191" t="s">
        <v>853</v>
      </c>
      <c r="D30" s="191" t="s">
        <v>854</v>
      </c>
      <c r="E30" s="191" t="s">
        <v>855</v>
      </c>
      <c r="F30" s="191" t="s">
        <v>809</v>
      </c>
      <c r="G30" s="191" t="s">
        <v>833</v>
      </c>
      <c r="H30" s="62" t="s">
        <v>18</v>
      </c>
    </row>
    <row r="31" spans="1:8" x14ac:dyDescent="0.25">
      <c r="A31" s="170"/>
      <c r="B31" s="163" t="s">
        <v>638</v>
      </c>
      <c r="C31" s="191" t="s">
        <v>856</v>
      </c>
      <c r="D31" s="191" t="s">
        <v>857</v>
      </c>
      <c r="E31" s="191" t="s">
        <v>858</v>
      </c>
      <c r="F31" s="191" t="s">
        <v>750</v>
      </c>
      <c r="G31" s="191" t="s">
        <v>859</v>
      </c>
      <c r="H31" s="62" t="s">
        <v>18</v>
      </c>
    </row>
    <row r="32" spans="1:8" x14ac:dyDescent="0.25">
      <c r="A32" s="170" t="s">
        <v>640</v>
      </c>
      <c r="B32" s="166" t="s">
        <v>586</v>
      </c>
      <c r="C32" s="191" t="s">
        <v>860</v>
      </c>
      <c r="D32" s="191" t="s">
        <v>861</v>
      </c>
      <c r="E32" s="191" t="s">
        <v>862</v>
      </c>
      <c r="F32" s="191" t="s">
        <v>863</v>
      </c>
      <c r="G32" s="191" t="s">
        <v>864</v>
      </c>
      <c r="H32" s="62" t="s">
        <v>23</v>
      </c>
    </row>
    <row r="33" spans="1:8" x14ac:dyDescent="0.25">
      <c r="A33" s="170"/>
      <c r="B33" s="166" t="s">
        <v>587</v>
      </c>
      <c r="C33" s="191" t="s">
        <v>865</v>
      </c>
      <c r="D33" s="191" t="s">
        <v>866</v>
      </c>
      <c r="E33" s="191" t="s">
        <v>867</v>
      </c>
      <c r="F33" s="191" t="s">
        <v>868</v>
      </c>
      <c r="G33" s="191" t="s">
        <v>869</v>
      </c>
      <c r="H33" s="62" t="s">
        <v>18</v>
      </c>
    </row>
    <row r="34" spans="1:8" x14ac:dyDescent="0.25">
      <c r="A34" s="170" t="s">
        <v>703</v>
      </c>
      <c r="B34" s="166" t="s">
        <v>704</v>
      </c>
      <c r="C34" s="191" t="s">
        <v>870</v>
      </c>
      <c r="D34" s="191" t="s">
        <v>871</v>
      </c>
      <c r="E34" s="191" t="s">
        <v>872</v>
      </c>
      <c r="F34" s="191" t="s">
        <v>873</v>
      </c>
      <c r="G34" s="191" t="s">
        <v>874</v>
      </c>
      <c r="H34" s="62" t="s">
        <v>23</v>
      </c>
    </row>
    <row r="35" spans="1:8" x14ac:dyDescent="0.25">
      <c r="A35" s="170"/>
      <c r="B35" s="166" t="s">
        <v>705</v>
      </c>
      <c r="C35" s="191" t="s">
        <v>875</v>
      </c>
      <c r="D35" s="191" t="s">
        <v>876</v>
      </c>
      <c r="E35" s="191" t="s">
        <v>877</v>
      </c>
      <c r="F35" s="191" t="s">
        <v>878</v>
      </c>
      <c r="G35" s="191" t="s">
        <v>879</v>
      </c>
      <c r="H35" s="62" t="s">
        <v>18</v>
      </c>
    </row>
    <row r="36" spans="1:8" x14ac:dyDescent="0.25">
      <c r="A36" s="170" t="s">
        <v>699</v>
      </c>
      <c r="B36" s="166" t="s">
        <v>588</v>
      </c>
      <c r="C36" s="191" t="s">
        <v>880</v>
      </c>
      <c r="D36" s="191" t="s">
        <v>881</v>
      </c>
      <c r="E36" s="191" t="s">
        <v>882</v>
      </c>
      <c r="F36" s="191" t="s">
        <v>883</v>
      </c>
      <c r="G36" s="191" t="s">
        <v>884</v>
      </c>
      <c r="H36" s="62" t="s">
        <v>23</v>
      </c>
    </row>
    <row r="37" spans="1:8" x14ac:dyDescent="0.25">
      <c r="A37" s="170"/>
      <c r="B37" s="166" t="s">
        <v>589</v>
      </c>
      <c r="C37" s="191" t="s">
        <v>696</v>
      </c>
      <c r="D37" s="191" t="s">
        <v>696</v>
      </c>
      <c r="E37" s="191" t="s">
        <v>696</v>
      </c>
      <c r="F37" s="191" t="s">
        <v>696</v>
      </c>
      <c r="G37" s="191" t="s">
        <v>696</v>
      </c>
      <c r="H37" s="62" t="s">
        <v>23</v>
      </c>
    </row>
    <row r="38" spans="1:8" x14ac:dyDescent="0.25">
      <c r="A38" s="170" t="s">
        <v>700</v>
      </c>
      <c r="B38" s="166" t="s">
        <v>644</v>
      </c>
      <c r="C38" s="191" t="s">
        <v>886</v>
      </c>
      <c r="D38" s="191" t="s">
        <v>887</v>
      </c>
      <c r="E38" s="191" t="s">
        <v>888</v>
      </c>
      <c r="F38" s="191" t="s">
        <v>889</v>
      </c>
      <c r="G38" s="191" t="s">
        <v>890</v>
      </c>
      <c r="H38" s="62" t="s">
        <v>23</v>
      </c>
    </row>
    <row r="39" spans="1:8" x14ac:dyDescent="0.25">
      <c r="A39" s="170"/>
      <c r="B39" s="166" t="s">
        <v>645</v>
      </c>
      <c r="C39" s="191" t="s">
        <v>891</v>
      </c>
      <c r="D39" s="191" t="s">
        <v>892</v>
      </c>
      <c r="E39" s="191" t="s">
        <v>893</v>
      </c>
      <c r="F39" s="191" t="s">
        <v>894</v>
      </c>
      <c r="G39" s="191" t="s">
        <v>895</v>
      </c>
      <c r="H39" s="62" t="s">
        <v>18</v>
      </c>
    </row>
    <row r="40" spans="1:8" x14ac:dyDescent="0.25">
      <c r="A40" s="170"/>
      <c r="B40" s="166" t="s">
        <v>646</v>
      </c>
      <c r="C40" s="191" t="s">
        <v>896</v>
      </c>
      <c r="D40" s="191" t="s">
        <v>897</v>
      </c>
      <c r="E40" s="191" t="s">
        <v>898</v>
      </c>
      <c r="F40" s="191" t="s">
        <v>750</v>
      </c>
      <c r="G40" s="191" t="s">
        <v>899</v>
      </c>
      <c r="H40" s="62" t="s">
        <v>18</v>
      </c>
    </row>
    <row r="41" spans="1:8" x14ac:dyDescent="0.25">
      <c r="A41" s="170"/>
      <c r="B41" s="166" t="s">
        <v>647</v>
      </c>
      <c r="C41" s="191" t="s">
        <v>900</v>
      </c>
      <c r="D41" s="191" t="s">
        <v>901</v>
      </c>
      <c r="E41" s="191" t="s">
        <v>902</v>
      </c>
      <c r="F41" s="191" t="s">
        <v>750</v>
      </c>
      <c r="G41" s="191" t="s">
        <v>903</v>
      </c>
      <c r="H41" s="62" t="s">
        <v>18</v>
      </c>
    </row>
    <row r="42" spans="1:8" x14ac:dyDescent="0.25">
      <c r="A42" s="170" t="s">
        <v>643</v>
      </c>
      <c r="B42" s="166" t="s">
        <v>588</v>
      </c>
      <c r="C42" s="191" t="s">
        <v>904</v>
      </c>
      <c r="D42" s="191" t="s">
        <v>905</v>
      </c>
      <c r="E42" s="191" t="s">
        <v>906</v>
      </c>
      <c r="F42" s="191" t="s">
        <v>907</v>
      </c>
      <c r="G42" s="191" t="s">
        <v>908</v>
      </c>
      <c r="H42" s="62" t="s">
        <v>23</v>
      </c>
    </row>
    <row r="43" spans="1:8" x14ac:dyDescent="0.25">
      <c r="A43" s="171"/>
      <c r="B43" s="166" t="s">
        <v>589</v>
      </c>
      <c r="C43" s="191" t="s">
        <v>909</v>
      </c>
      <c r="D43" s="191" t="s">
        <v>910</v>
      </c>
      <c r="E43" s="191" t="s">
        <v>910</v>
      </c>
      <c r="F43" s="191" t="s">
        <v>687</v>
      </c>
      <c r="G43" s="191" t="s">
        <v>909</v>
      </c>
      <c r="H43" s="62" t="s">
        <v>23</v>
      </c>
    </row>
    <row r="44" spans="1:8" x14ac:dyDescent="0.25">
      <c r="A44" s="171" t="s">
        <v>642</v>
      </c>
      <c r="B44" s="166" t="s">
        <v>648</v>
      </c>
      <c r="C44" s="191" t="s">
        <v>912</v>
      </c>
      <c r="D44" s="191" t="s">
        <v>913</v>
      </c>
      <c r="E44" s="191" t="s">
        <v>914</v>
      </c>
      <c r="F44" s="191" t="s">
        <v>915</v>
      </c>
      <c r="G44" s="191" t="s">
        <v>837</v>
      </c>
      <c r="H44" s="62" t="s">
        <v>23</v>
      </c>
    </row>
    <row r="45" spans="1:8" x14ac:dyDescent="0.25">
      <c r="A45" s="171"/>
      <c r="B45" s="178" t="s">
        <v>649</v>
      </c>
      <c r="C45" s="191" t="s">
        <v>916</v>
      </c>
      <c r="D45" s="191" t="s">
        <v>917</v>
      </c>
      <c r="E45" s="191" t="s">
        <v>918</v>
      </c>
      <c r="F45" s="191" t="s">
        <v>919</v>
      </c>
      <c r="G45" s="191" t="s">
        <v>920</v>
      </c>
      <c r="H45" s="62" t="s">
        <v>18</v>
      </c>
    </row>
    <row r="46" spans="1:8" x14ac:dyDescent="0.25">
      <c r="A46" s="171"/>
      <c r="B46" s="178" t="s">
        <v>650</v>
      </c>
      <c r="C46" s="191" t="s">
        <v>921</v>
      </c>
      <c r="D46" s="191" t="s">
        <v>922</v>
      </c>
      <c r="E46" s="191" t="s">
        <v>923</v>
      </c>
      <c r="F46" s="191" t="s">
        <v>924</v>
      </c>
      <c r="G46" s="191" t="s">
        <v>925</v>
      </c>
      <c r="H46" s="62" t="s">
        <v>18</v>
      </c>
    </row>
    <row r="47" spans="1:8" x14ac:dyDescent="0.25">
      <c r="A47" s="171"/>
      <c r="B47" s="178" t="s">
        <v>651</v>
      </c>
      <c r="C47" s="191" t="s">
        <v>926</v>
      </c>
      <c r="D47" s="191" t="s">
        <v>927</v>
      </c>
      <c r="E47" s="191" t="s">
        <v>928</v>
      </c>
      <c r="F47" s="191" t="s">
        <v>868</v>
      </c>
      <c r="G47" s="191" t="s">
        <v>929</v>
      </c>
      <c r="H47" s="62" t="s">
        <v>18</v>
      </c>
    </row>
    <row r="48" spans="1:8" x14ac:dyDescent="0.25">
      <c r="A48" s="171"/>
      <c r="B48" s="178" t="s">
        <v>652</v>
      </c>
      <c r="C48" s="191" t="s">
        <v>930</v>
      </c>
      <c r="D48" s="191" t="s">
        <v>931</v>
      </c>
      <c r="E48" s="191" t="s">
        <v>932</v>
      </c>
      <c r="F48" s="191" t="s">
        <v>933</v>
      </c>
      <c r="G48" s="191" t="s">
        <v>934</v>
      </c>
      <c r="H48" s="62" t="s">
        <v>18</v>
      </c>
    </row>
    <row r="49" spans="1:8" x14ac:dyDescent="0.25">
      <c r="A49" s="170" t="s">
        <v>641</v>
      </c>
      <c r="B49" s="166" t="s">
        <v>63</v>
      </c>
      <c r="C49" s="191" t="s">
        <v>935</v>
      </c>
      <c r="D49" s="191" t="s">
        <v>936</v>
      </c>
      <c r="E49" s="191" t="s">
        <v>937</v>
      </c>
      <c r="F49" s="191" t="s">
        <v>938</v>
      </c>
      <c r="G49" s="191" t="s">
        <v>939</v>
      </c>
      <c r="H49" s="62" t="s">
        <v>23</v>
      </c>
    </row>
    <row r="50" spans="1:8" ht="20.25" customHeight="1" thickBot="1" x14ac:dyDescent="0.3">
      <c r="A50" s="172" t="s">
        <v>701</v>
      </c>
      <c r="B50" s="179" t="s">
        <v>63</v>
      </c>
      <c r="C50" s="192" t="s">
        <v>940</v>
      </c>
      <c r="D50" s="192" t="s">
        <v>941</v>
      </c>
      <c r="E50" s="192" t="s">
        <v>942</v>
      </c>
      <c r="F50" s="192" t="s">
        <v>943</v>
      </c>
      <c r="G50" s="192" t="s">
        <v>750</v>
      </c>
      <c r="H50" s="64" t="s">
        <v>23</v>
      </c>
    </row>
    <row r="51" spans="1:8" x14ac:dyDescent="0.25">
      <c r="A51" s="165" t="s">
        <v>702</v>
      </c>
      <c r="B51" s="165"/>
      <c r="C51" s="89"/>
    </row>
    <row r="52" spans="1:8" x14ac:dyDescent="0.25">
      <c r="A52" s="165" t="s">
        <v>721</v>
      </c>
      <c r="B52" s="165"/>
      <c r="C52" s="89"/>
    </row>
    <row r="53" spans="1:8" x14ac:dyDescent="0.25">
      <c r="A53" s="165"/>
      <c r="B53" s="165"/>
      <c r="C53" s="89"/>
    </row>
  </sheetData>
  <mergeCells count="1">
    <mergeCell ref="C2:H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98874-44A6-47CA-8B8C-3ACE9D214910}">
  <dimension ref="A1:F53"/>
  <sheetViews>
    <sheetView zoomScale="115" zoomScaleNormal="115" workbookViewId="0"/>
  </sheetViews>
  <sheetFormatPr defaultRowHeight="15" x14ac:dyDescent="0.25"/>
  <cols>
    <col min="1" max="1" width="39.28515625" customWidth="1"/>
    <col min="2" max="2" width="32" bestFit="1" customWidth="1"/>
    <col min="3" max="3" width="13.85546875" style="89" bestFit="1" customWidth="1"/>
    <col min="4" max="4" width="15.7109375" style="89" bestFit="1" customWidth="1"/>
    <col min="5" max="5" width="12.85546875" style="89" bestFit="1" customWidth="1"/>
    <col min="6" max="6" width="9.140625" style="89"/>
  </cols>
  <sheetData>
    <row r="1" spans="1:6" ht="22.5" customHeight="1" thickBot="1" x14ac:dyDescent="0.3">
      <c r="A1" s="59" t="s">
        <v>717</v>
      </c>
      <c r="B1" s="164"/>
      <c r="C1" s="176"/>
      <c r="D1" s="176"/>
      <c r="E1" s="176"/>
      <c r="F1" s="176"/>
    </row>
    <row r="2" spans="1:6" ht="15.75" thickBot="1" x14ac:dyDescent="0.3">
      <c r="A2" s="188"/>
      <c r="B2" s="189"/>
      <c r="C2" s="307" t="s">
        <v>716</v>
      </c>
      <c r="D2" s="307"/>
      <c r="E2" s="307"/>
      <c r="F2" s="309"/>
    </row>
    <row r="3" spans="1:6" x14ac:dyDescent="0.25">
      <c r="A3" s="184"/>
      <c r="B3" s="183"/>
      <c r="C3" s="185" t="s">
        <v>713</v>
      </c>
      <c r="D3" s="186" t="s">
        <v>714</v>
      </c>
      <c r="E3" s="186" t="s">
        <v>715</v>
      </c>
      <c r="F3" s="190" t="s">
        <v>727</v>
      </c>
    </row>
    <row r="4" spans="1:6" ht="15.75" thickBot="1" x14ac:dyDescent="0.3">
      <c r="A4" s="180" t="s">
        <v>583</v>
      </c>
      <c r="B4" s="181" t="s">
        <v>706</v>
      </c>
      <c r="C4" s="192" t="s">
        <v>945</v>
      </c>
      <c r="D4" s="192" t="s">
        <v>946</v>
      </c>
      <c r="E4" s="192" t="s">
        <v>947</v>
      </c>
      <c r="F4" s="64" t="s">
        <v>18</v>
      </c>
    </row>
    <row r="5" spans="1:6" x14ac:dyDescent="0.25">
      <c r="A5" s="173" t="s">
        <v>611</v>
      </c>
      <c r="B5" s="174" t="s">
        <v>584</v>
      </c>
      <c r="C5" s="93" t="s">
        <v>948</v>
      </c>
      <c r="D5" s="93" t="s">
        <v>949</v>
      </c>
      <c r="E5" s="93" t="s">
        <v>950</v>
      </c>
      <c r="F5" s="94" t="s">
        <v>23</v>
      </c>
    </row>
    <row r="6" spans="1:6" ht="15" customHeight="1" x14ac:dyDescent="0.25">
      <c r="A6" s="171"/>
      <c r="B6" s="166" t="s">
        <v>585</v>
      </c>
      <c r="C6" s="191" t="s">
        <v>951</v>
      </c>
      <c r="D6" s="191" t="s">
        <v>952</v>
      </c>
      <c r="E6" s="191" t="s">
        <v>953</v>
      </c>
      <c r="F6" s="62" t="s">
        <v>23</v>
      </c>
    </row>
    <row r="7" spans="1:6" x14ac:dyDescent="0.25">
      <c r="A7" s="171" t="s">
        <v>612</v>
      </c>
      <c r="B7" s="166" t="s">
        <v>613</v>
      </c>
      <c r="C7" s="191" t="s">
        <v>954</v>
      </c>
      <c r="D7" s="191" t="s">
        <v>750</v>
      </c>
      <c r="E7" s="191" t="s">
        <v>955</v>
      </c>
      <c r="F7" s="62" t="s">
        <v>23</v>
      </c>
    </row>
    <row r="8" spans="1:6" x14ac:dyDescent="0.25">
      <c r="A8" s="170"/>
      <c r="B8" s="166" t="s">
        <v>614</v>
      </c>
      <c r="C8" s="191" t="s">
        <v>956</v>
      </c>
      <c r="D8" s="191" t="s">
        <v>957</v>
      </c>
      <c r="E8" s="191" t="s">
        <v>958</v>
      </c>
      <c r="F8" s="62" t="s">
        <v>18</v>
      </c>
    </row>
    <row r="9" spans="1:6" x14ac:dyDescent="0.25">
      <c r="A9" s="170"/>
      <c r="B9" s="166" t="s">
        <v>617</v>
      </c>
      <c r="C9" s="191" t="s">
        <v>959</v>
      </c>
      <c r="D9" s="191" t="s">
        <v>960</v>
      </c>
      <c r="E9" s="191" t="s">
        <v>961</v>
      </c>
      <c r="F9" s="62" t="s">
        <v>18</v>
      </c>
    </row>
    <row r="10" spans="1:6" x14ac:dyDescent="0.25">
      <c r="A10" s="170"/>
      <c r="B10" s="166" t="s">
        <v>618</v>
      </c>
      <c r="C10" s="191" t="s">
        <v>962</v>
      </c>
      <c r="D10" s="191" t="s">
        <v>963</v>
      </c>
      <c r="E10" s="191" t="s">
        <v>964</v>
      </c>
      <c r="F10" s="62" t="s">
        <v>18</v>
      </c>
    </row>
    <row r="11" spans="1:6" x14ac:dyDescent="0.25">
      <c r="A11" s="170"/>
      <c r="B11" s="166" t="s">
        <v>615</v>
      </c>
      <c r="C11" s="191" t="s">
        <v>965</v>
      </c>
      <c r="D11" s="191" t="s">
        <v>966</v>
      </c>
      <c r="E11" s="191" t="s">
        <v>967</v>
      </c>
      <c r="F11" s="62" t="s">
        <v>18</v>
      </c>
    </row>
    <row r="12" spans="1:6" x14ac:dyDescent="0.25">
      <c r="A12" s="170"/>
      <c r="B12" s="166" t="s">
        <v>616</v>
      </c>
      <c r="C12" s="191" t="s">
        <v>968</v>
      </c>
      <c r="D12" s="191" t="s">
        <v>969</v>
      </c>
      <c r="E12" s="191" t="s">
        <v>970</v>
      </c>
      <c r="F12" s="62" t="s">
        <v>18</v>
      </c>
    </row>
    <row r="13" spans="1:6" x14ac:dyDescent="0.25">
      <c r="A13" s="170" t="s">
        <v>698</v>
      </c>
      <c r="B13" s="167" t="s">
        <v>619</v>
      </c>
      <c r="C13" s="191" t="s">
        <v>971</v>
      </c>
      <c r="D13" s="191" t="s">
        <v>972</v>
      </c>
      <c r="E13" s="191" t="s">
        <v>973</v>
      </c>
      <c r="F13" s="62" t="s">
        <v>1076</v>
      </c>
    </row>
    <row r="14" spans="1:6" x14ac:dyDescent="0.25">
      <c r="A14" s="170" t="s">
        <v>624</v>
      </c>
      <c r="B14" s="167" t="s">
        <v>620</v>
      </c>
      <c r="C14" s="191" t="s">
        <v>974</v>
      </c>
      <c r="D14" s="191" t="s">
        <v>975</v>
      </c>
      <c r="E14" s="191" t="s">
        <v>976</v>
      </c>
      <c r="F14" s="62" t="s">
        <v>18</v>
      </c>
    </row>
    <row r="15" spans="1:6" x14ac:dyDescent="0.25">
      <c r="A15" s="170"/>
      <c r="B15" s="167" t="s">
        <v>621</v>
      </c>
      <c r="C15" s="191" t="s">
        <v>977</v>
      </c>
      <c r="D15" s="191" t="s">
        <v>978</v>
      </c>
      <c r="E15" s="191" t="s">
        <v>979</v>
      </c>
      <c r="F15" s="62" t="s">
        <v>18</v>
      </c>
    </row>
    <row r="16" spans="1:6" x14ac:dyDescent="0.25">
      <c r="A16" s="170"/>
      <c r="B16" s="167" t="s">
        <v>622</v>
      </c>
      <c r="C16" s="191" t="s">
        <v>980</v>
      </c>
      <c r="D16" s="191" t="s">
        <v>981</v>
      </c>
      <c r="E16" s="191" t="s">
        <v>982</v>
      </c>
      <c r="F16" s="62" t="s">
        <v>18</v>
      </c>
    </row>
    <row r="17" spans="1:6" x14ac:dyDescent="0.25">
      <c r="A17" s="170"/>
      <c r="B17" s="167" t="s">
        <v>623</v>
      </c>
      <c r="C17" s="191" t="s">
        <v>983</v>
      </c>
      <c r="D17" s="191" t="s">
        <v>984</v>
      </c>
      <c r="E17" s="191" t="s">
        <v>985</v>
      </c>
      <c r="F17" s="62" t="s">
        <v>18</v>
      </c>
    </row>
    <row r="18" spans="1:6" x14ac:dyDescent="0.25">
      <c r="A18" s="170" t="s">
        <v>639</v>
      </c>
      <c r="B18" s="175" t="s">
        <v>625</v>
      </c>
      <c r="C18" s="191" t="s">
        <v>986</v>
      </c>
      <c r="D18" s="191" t="s">
        <v>987</v>
      </c>
      <c r="E18" s="191" t="s">
        <v>988</v>
      </c>
      <c r="F18" s="62" t="s">
        <v>23</v>
      </c>
    </row>
    <row r="19" spans="1:6" x14ac:dyDescent="0.25">
      <c r="A19" s="170"/>
      <c r="B19" s="175" t="s">
        <v>626</v>
      </c>
      <c r="C19" s="191" t="s">
        <v>989</v>
      </c>
      <c r="D19" s="191" t="s">
        <v>990</v>
      </c>
      <c r="E19" s="191" t="s">
        <v>991</v>
      </c>
      <c r="F19" s="62" t="s">
        <v>18</v>
      </c>
    </row>
    <row r="20" spans="1:6" x14ac:dyDescent="0.25">
      <c r="A20" s="170"/>
      <c r="B20" s="175" t="s">
        <v>627</v>
      </c>
      <c r="C20" s="191" t="s">
        <v>992</v>
      </c>
      <c r="D20" s="191" t="s">
        <v>993</v>
      </c>
      <c r="E20" s="191" t="s">
        <v>994</v>
      </c>
      <c r="F20" s="62" t="s">
        <v>18</v>
      </c>
    </row>
    <row r="21" spans="1:6" ht="15.75" customHeight="1" x14ac:dyDescent="0.25">
      <c r="A21" s="170"/>
      <c r="B21" s="175" t="s">
        <v>628</v>
      </c>
      <c r="C21" s="191" t="s">
        <v>995</v>
      </c>
      <c r="D21" s="191" t="s">
        <v>996</v>
      </c>
      <c r="E21" s="191" t="s">
        <v>997</v>
      </c>
      <c r="F21" s="62" t="s">
        <v>18</v>
      </c>
    </row>
    <row r="22" spans="1:6" x14ac:dyDescent="0.25">
      <c r="A22" s="170"/>
      <c r="B22" s="175" t="s">
        <v>629</v>
      </c>
      <c r="C22" s="191" t="s">
        <v>998</v>
      </c>
      <c r="D22" s="191" t="s">
        <v>999</v>
      </c>
      <c r="E22" s="191" t="s">
        <v>1000</v>
      </c>
      <c r="F22" s="62" t="s">
        <v>18</v>
      </c>
    </row>
    <row r="23" spans="1:6" x14ac:dyDescent="0.25">
      <c r="A23" s="170"/>
      <c r="B23" s="175" t="s">
        <v>630</v>
      </c>
      <c r="C23" s="191" t="s">
        <v>1001</v>
      </c>
      <c r="D23" s="191" t="s">
        <v>1002</v>
      </c>
      <c r="E23" s="191" t="s">
        <v>1003</v>
      </c>
      <c r="F23" s="62" t="s">
        <v>18</v>
      </c>
    </row>
    <row r="24" spans="1:6" x14ac:dyDescent="0.25">
      <c r="A24" s="170"/>
      <c r="B24" s="175" t="s">
        <v>631</v>
      </c>
      <c r="C24" s="191" t="s">
        <v>1004</v>
      </c>
      <c r="D24" s="191" t="s">
        <v>1005</v>
      </c>
      <c r="E24" s="191" t="s">
        <v>1006</v>
      </c>
      <c r="F24" s="62" t="s">
        <v>18</v>
      </c>
    </row>
    <row r="25" spans="1:6" x14ac:dyDescent="0.25">
      <c r="A25" s="170"/>
      <c r="B25" s="175" t="s">
        <v>632</v>
      </c>
      <c r="C25" s="191" t="s">
        <v>1007</v>
      </c>
      <c r="D25" s="191" t="s">
        <v>1008</v>
      </c>
      <c r="E25" s="191" t="s">
        <v>1009</v>
      </c>
      <c r="F25" s="62" t="s">
        <v>18</v>
      </c>
    </row>
    <row r="26" spans="1:6" x14ac:dyDescent="0.25">
      <c r="A26" s="170"/>
      <c r="B26" s="175" t="s">
        <v>633</v>
      </c>
      <c r="C26" s="191" t="s">
        <v>1010</v>
      </c>
      <c r="D26" s="191" t="s">
        <v>963</v>
      </c>
      <c r="E26" s="191" t="s">
        <v>1011</v>
      </c>
      <c r="F26" s="62" t="s">
        <v>18</v>
      </c>
    </row>
    <row r="27" spans="1:6" x14ac:dyDescent="0.25">
      <c r="A27" s="170"/>
      <c r="B27" s="175" t="s">
        <v>634</v>
      </c>
      <c r="C27" s="191" t="s">
        <v>1012</v>
      </c>
      <c r="D27" s="191" t="s">
        <v>1013</v>
      </c>
      <c r="E27" s="191" t="s">
        <v>1014</v>
      </c>
      <c r="F27" s="62" t="s">
        <v>18</v>
      </c>
    </row>
    <row r="28" spans="1:6" x14ac:dyDescent="0.25">
      <c r="A28" s="170"/>
      <c r="B28" s="175" t="s">
        <v>635</v>
      </c>
      <c r="C28" s="191" t="s">
        <v>1015</v>
      </c>
      <c r="D28" s="191" t="s">
        <v>1005</v>
      </c>
      <c r="E28" s="191" t="s">
        <v>1016</v>
      </c>
      <c r="F28" s="62" t="s">
        <v>18</v>
      </c>
    </row>
    <row r="29" spans="1:6" x14ac:dyDescent="0.25">
      <c r="A29" s="170"/>
      <c r="B29" s="175" t="s">
        <v>636</v>
      </c>
      <c r="C29" s="191" t="s">
        <v>1017</v>
      </c>
      <c r="D29" s="191" t="s">
        <v>1018</v>
      </c>
      <c r="E29" s="191" t="s">
        <v>1019</v>
      </c>
      <c r="F29" s="62" t="s">
        <v>18</v>
      </c>
    </row>
    <row r="30" spans="1:6" x14ac:dyDescent="0.25">
      <c r="A30" s="170"/>
      <c r="B30" s="175" t="s">
        <v>637</v>
      </c>
      <c r="C30" s="191" t="s">
        <v>1020</v>
      </c>
      <c r="D30" s="191" t="s">
        <v>1021</v>
      </c>
      <c r="E30" s="191" t="s">
        <v>1022</v>
      </c>
      <c r="F30" s="62" t="s">
        <v>18</v>
      </c>
    </row>
    <row r="31" spans="1:6" x14ac:dyDescent="0.25">
      <c r="A31" s="170"/>
      <c r="B31" s="163" t="s">
        <v>638</v>
      </c>
      <c r="C31" s="191" t="s">
        <v>1023</v>
      </c>
      <c r="D31" s="191" t="s">
        <v>1024</v>
      </c>
      <c r="E31" s="191" t="s">
        <v>1025</v>
      </c>
      <c r="F31" s="62" t="s">
        <v>18</v>
      </c>
    </row>
    <row r="32" spans="1:6" x14ac:dyDescent="0.25">
      <c r="A32" s="170" t="s">
        <v>640</v>
      </c>
      <c r="B32" s="166" t="s">
        <v>586</v>
      </c>
      <c r="C32" s="191" t="s">
        <v>1026</v>
      </c>
      <c r="D32" s="191" t="s">
        <v>1027</v>
      </c>
      <c r="E32" s="191" t="s">
        <v>1028</v>
      </c>
      <c r="F32" s="62" t="s">
        <v>1077</v>
      </c>
    </row>
    <row r="33" spans="1:6" x14ac:dyDescent="0.25">
      <c r="A33" s="170"/>
      <c r="B33" s="166" t="s">
        <v>587</v>
      </c>
      <c r="C33" s="191" t="s">
        <v>1029</v>
      </c>
      <c r="D33" s="191" t="s">
        <v>1030</v>
      </c>
      <c r="E33" s="191" t="s">
        <v>1031</v>
      </c>
      <c r="F33" s="62" t="s">
        <v>18</v>
      </c>
    </row>
    <row r="34" spans="1:6" x14ac:dyDescent="0.25">
      <c r="A34" s="170" t="s">
        <v>703</v>
      </c>
      <c r="B34" s="166" t="s">
        <v>704</v>
      </c>
      <c r="C34" s="191" t="s">
        <v>1032</v>
      </c>
      <c r="D34" s="191" t="s">
        <v>1033</v>
      </c>
      <c r="E34" s="191" t="s">
        <v>1034</v>
      </c>
      <c r="F34" s="62" t="s">
        <v>1078</v>
      </c>
    </row>
    <row r="35" spans="1:6" x14ac:dyDescent="0.25">
      <c r="A35" s="170"/>
      <c r="B35" s="166" t="s">
        <v>705</v>
      </c>
      <c r="C35" s="191" t="s">
        <v>1035</v>
      </c>
      <c r="D35" s="191" t="s">
        <v>1036</v>
      </c>
      <c r="E35" s="191" t="s">
        <v>1037</v>
      </c>
      <c r="F35" s="62" t="s">
        <v>18</v>
      </c>
    </row>
    <row r="36" spans="1:6" x14ac:dyDescent="0.25">
      <c r="A36" s="170" t="s">
        <v>699</v>
      </c>
      <c r="B36" s="166" t="s">
        <v>588</v>
      </c>
      <c r="C36" s="191" t="s">
        <v>1038</v>
      </c>
      <c r="D36" s="191" t="s">
        <v>1039</v>
      </c>
      <c r="E36" s="191" t="s">
        <v>1040</v>
      </c>
      <c r="F36" s="62" t="s">
        <v>1079</v>
      </c>
    </row>
    <row r="37" spans="1:6" x14ac:dyDescent="0.25">
      <c r="A37" s="170"/>
      <c r="B37" s="166" t="s">
        <v>589</v>
      </c>
      <c r="C37" s="191" t="s">
        <v>696</v>
      </c>
      <c r="D37" s="191" t="s">
        <v>696</v>
      </c>
      <c r="E37" s="191" t="s">
        <v>696</v>
      </c>
      <c r="F37" s="62" t="s">
        <v>1080</v>
      </c>
    </row>
    <row r="38" spans="1:6" x14ac:dyDescent="0.25">
      <c r="A38" s="170" t="s">
        <v>700</v>
      </c>
      <c r="B38" s="166" t="s">
        <v>644</v>
      </c>
      <c r="C38" s="191" t="s">
        <v>1041</v>
      </c>
      <c r="D38" s="191" t="s">
        <v>1042</v>
      </c>
      <c r="E38" s="191" t="s">
        <v>1043</v>
      </c>
      <c r="F38" s="62" t="s">
        <v>1081</v>
      </c>
    </row>
    <row r="39" spans="1:6" x14ac:dyDescent="0.25">
      <c r="A39" s="170"/>
      <c r="B39" s="166" t="s">
        <v>645</v>
      </c>
      <c r="C39" s="191" t="s">
        <v>1044</v>
      </c>
      <c r="D39" s="191" t="s">
        <v>1005</v>
      </c>
      <c r="E39" s="191" t="s">
        <v>1045</v>
      </c>
      <c r="F39" s="62" t="s">
        <v>18</v>
      </c>
    </row>
    <row r="40" spans="1:6" x14ac:dyDescent="0.25">
      <c r="A40" s="170"/>
      <c r="B40" s="166" t="s">
        <v>646</v>
      </c>
      <c r="C40" s="191" t="s">
        <v>1046</v>
      </c>
      <c r="D40" s="191" t="s">
        <v>1047</v>
      </c>
      <c r="E40" s="191" t="s">
        <v>1048</v>
      </c>
      <c r="F40" s="62" t="s">
        <v>18</v>
      </c>
    </row>
    <row r="41" spans="1:6" x14ac:dyDescent="0.25">
      <c r="A41" s="170"/>
      <c r="B41" s="166" t="s">
        <v>647</v>
      </c>
      <c r="C41" s="191" t="s">
        <v>1049</v>
      </c>
      <c r="D41" s="191" t="s">
        <v>999</v>
      </c>
      <c r="E41" s="191" t="s">
        <v>1050</v>
      </c>
      <c r="F41" s="62" t="s">
        <v>18</v>
      </c>
    </row>
    <row r="42" spans="1:6" x14ac:dyDescent="0.25">
      <c r="A42" s="170" t="s">
        <v>643</v>
      </c>
      <c r="B42" s="166" t="s">
        <v>588</v>
      </c>
      <c r="C42" s="191" t="s">
        <v>1051</v>
      </c>
      <c r="D42" s="191" t="s">
        <v>1052</v>
      </c>
      <c r="E42" s="191" t="s">
        <v>1053</v>
      </c>
      <c r="F42" s="62" t="s">
        <v>23</v>
      </c>
    </row>
    <row r="43" spans="1:6" x14ac:dyDescent="0.25">
      <c r="A43" s="171"/>
      <c r="B43" s="166" t="s">
        <v>589</v>
      </c>
      <c r="C43" s="191" t="s">
        <v>909</v>
      </c>
      <c r="D43" s="191" t="s">
        <v>1054</v>
      </c>
      <c r="E43" s="191" t="s">
        <v>1055</v>
      </c>
      <c r="F43" s="62" t="s">
        <v>23</v>
      </c>
    </row>
    <row r="44" spans="1:6" x14ac:dyDescent="0.25">
      <c r="A44" s="171" t="s">
        <v>642</v>
      </c>
      <c r="B44" s="166" t="s">
        <v>648</v>
      </c>
      <c r="C44" s="191" t="s">
        <v>1056</v>
      </c>
      <c r="D44" s="191" t="s">
        <v>1057</v>
      </c>
      <c r="E44" s="191" t="s">
        <v>1058</v>
      </c>
      <c r="F44" s="62" t="s">
        <v>23</v>
      </c>
    </row>
    <row r="45" spans="1:6" x14ac:dyDescent="0.25">
      <c r="A45" s="171"/>
      <c r="B45" s="178" t="s">
        <v>649</v>
      </c>
      <c r="C45" s="191" t="s">
        <v>1059</v>
      </c>
      <c r="D45" s="191" t="s">
        <v>1060</v>
      </c>
      <c r="E45" s="191" t="s">
        <v>1061</v>
      </c>
      <c r="F45" s="62" t="s">
        <v>18</v>
      </c>
    </row>
    <row r="46" spans="1:6" x14ac:dyDescent="0.25">
      <c r="A46" s="171"/>
      <c r="B46" s="178" t="s">
        <v>650</v>
      </c>
      <c r="C46" s="191" t="s">
        <v>1062</v>
      </c>
      <c r="D46" s="191" t="s">
        <v>1063</v>
      </c>
      <c r="E46" s="191" t="s">
        <v>1064</v>
      </c>
      <c r="F46" s="62" t="s">
        <v>18</v>
      </c>
    </row>
    <row r="47" spans="1:6" x14ac:dyDescent="0.25">
      <c r="A47" s="171"/>
      <c r="B47" s="178" t="s">
        <v>651</v>
      </c>
      <c r="C47" s="191" t="s">
        <v>1065</v>
      </c>
      <c r="D47" s="191" t="s">
        <v>1066</v>
      </c>
      <c r="E47" s="191" t="s">
        <v>1067</v>
      </c>
      <c r="F47" s="62" t="s">
        <v>18</v>
      </c>
    </row>
    <row r="48" spans="1:6" x14ac:dyDescent="0.25">
      <c r="A48" s="171"/>
      <c r="B48" s="178" t="s">
        <v>652</v>
      </c>
      <c r="C48" s="191" t="s">
        <v>1068</v>
      </c>
      <c r="D48" s="191" t="s">
        <v>1069</v>
      </c>
      <c r="E48" s="191" t="s">
        <v>1070</v>
      </c>
      <c r="F48" s="62" t="s">
        <v>18</v>
      </c>
    </row>
    <row r="49" spans="1:6" x14ac:dyDescent="0.25">
      <c r="A49" s="170" t="s">
        <v>641</v>
      </c>
      <c r="B49" s="166" t="s">
        <v>63</v>
      </c>
      <c r="C49" s="191" t="s">
        <v>1071</v>
      </c>
      <c r="D49" s="191" t="s">
        <v>1072</v>
      </c>
      <c r="E49" s="191" t="s">
        <v>1073</v>
      </c>
      <c r="F49" s="62" t="s">
        <v>1082</v>
      </c>
    </row>
    <row r="50" spans="1:6" ht="20.25" customHeight="1" thickBot="1" x14ac:dyDescent="0.3">
      <c r="A50" s="172" t="s">
        <v>701</v>
      </c>
      <c r="B50" s="179" t="s">
        <v>63</v>
      </c>
      <c r="C50" s="192" t="s">
        <v>1074</v>
      </c>
      <c r="D50" s="192" t="s">
        <v>1075</v>
      </c>
      <c r="E50" s="192" t="s">
        <v>750</v>
      </c>
      <c r="F50" s="64" t="s">
        <v>23</v>
      </c>
    </row>
    <row r="51" spans="1:6" x14ac:dyDescent="0.25">
      <c r="A51" s="165" t="s">
        <v>702</v>
      </c>
      <c r="B51" s="165"/>
    </row>
    <row r="52" spans="1:6" x14ac:dyDescent="0.25">
      <c r="A52" s="165" t="s">
        <v>720</v>
      </c>
      <c r="B52" s="165"/>
    </row>
    <row r="53" spans="1:6" x14ac:dyDescent="0.25">
      <c r="A53" s="165"/>
      <c r="B53" s="165"/>
    </row>
  </sheetData>
  <mergeCells count="1">
    <mergeCell ref="C2:F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D2BE8-4A13-477A-B9F1-FEF0808F6C35}">
  <dimension ref="A1:F53"/>
  <sheetViews>
    <sheetView zoomScale="115" zoomScaleNormal="115" workbookViewId="0"/>
  </sheetViews>
  <sheetFormatPr defaultRowHeight="15" x14ac:dyDescent="0.25"/>
  <cols>
    <col min="1" max="1" width="39.28515625" customWidth="1"/>
    <col min="2" max="2" width="32" bestFit="1" customWidth="1"/>
    <col min="3" max="3" width="13.85546875" style="161" bestFit="1" customWidth="1"/>
    <col min="4" max="4" width="15.7109375" bestFit="1" customWidth="1"/>
    <col min="5" max="5" width="12.85546875" bestFit="1" customWidth="1"/>
  </cols>
  <sheetData>
    <row r="1" spans="1:6" ht="22.5" customHeight="1" thickBot="1" x14ac:dyDescent="0.3">
      <c r="A1" s="59" t="s">
        <v>722</v>
      </c>
      <c r="B1" s="164"/>
      <c r="C1" s="176"/>
      <c r="D1" s="127"/>
      <c r="E1" s="127"/>
      <c r="F1" s="127"/>
    </row>
    <row r="2" spans="1:6" ht="15.75" thickBot="1" x14ac:dyDescent="0.3">
      <c r="A2" s="188"/>
      <c r="B2" s="189"/>
      <c r="C2" s="307" t="s">
        <v>723</v>
      </c>
      <c r="D2" s="307"/>
      <c r="E2" s="307"/>
      <c r="F2" s="308"/>
    </row>
    <row r="3" spans="1:6" x14ac:dyDescent="0.25">
      <c r="A3" s="184"/>
      <c r="B3" s="183"/>
      <c r="C3" s="185" t="s">
        <v>724</v>
      </c>
      <c r="D3" s="186" t="s">
        <v>725</v>
      </c>
      <c r="E3" s="186" t="s">
        <v>726</v>
      </c>
      <c r="F3" s="187"/>
    </row>
    <row r="4" spans="1:6" ht="15.75" thickBot="1" x14ac:dyDescent="0.3">
      <c r="A4" s="180" t="s">
        <v>583</v>
      </c>
      <c r="B4" s="181" t="s">
        <v>706</v>
      </c>
      <c r="C4" s="192" t="s">
        <v>1084</v>
      </c>
      <c r="D4" s="192" t="s">
        <v>1085</v>
      </c>
      <c r="E4" s="192" t="s">
        <v>1086</v>
      </c>
      <c r="F4" s="197" t="s">
        <v>69</v>
      </c>
    </row>
    <row r="5" spans="1:6" x14ac:dyDescent="0.25">
      <c r="A5" s="173" t="s">
        <v>611</v>
      </c>
      <c r="B5" s="174" t="s">
        <v>584</v>
      </c>
      <c r="C5" s="93" t="s">
        <v>1087</v>
      </c>
      <c r="D5" s="93" t="s">
        <v>1088</v>
      </c>
      <c r="E5" s="93" t="s">
        <v>1089</v>
      </c>
      <c r="F5" s="94" t="s">
        <v>23</v>
      </c>
    </row>
    <row r="6" spans="1:6" ht="15" customHeight="1" x14ac:dyDescent="0.25">
      <c r="A6" s="171"/>
      <c r="B6" s="166" t="s">
        <v>585</v>
      </c>
      <c r="C6" s="191" t="s">
        <v>654</v>
      </c>
      <c r="D6" s="191" t="s">
        <v>951</v>
      </c>
      <c r="E6" s="191" t="s">
        <v>1090</v>
      </c>
      <c r="F6" s="62" t="s">
        <v>23</v>
      </c>
    </row>
    <row r="7" spans="1:6" x14ac:dyDescent="0.25">
      <c r="A7" s="171" t="s">
        <v>612</v>
      </c>
      <c r="B7" s="166" t="s">
        <v>613</v>
      </c>
      <c r="C7" s="191" t="s">
        <v>1091</v>
      </c>
      <c r="D7" s="191" t="s">
        <v>1092</v>
      </c>
      <c r="E7" s="191" t="s">
        <v>1093</v>
      </c>
      <c r="F7" s="62" t="s">
        <v>23</v>
      </c>
    </row>
    <row r="8" spans="1:6" x14ac:dyDescent="0.25">
      <c r="A8" s="170"/>
      <c r="B8" s="166" t="s">
        <v>614</v>
      </c>
      <c r="C8" s="191" t="s">
        <v>1094</v>
      </c>
      <c r="D8" s="191" t="s">
        <v>1095</v>
      </c>
      <c r="E8" s="191" t="s">
        <v>1096</v>
      </c>
      <c r="F8" s="62" t="s">
        <v>18</v>
      </c>
    </row>
    <row r="9" spans="1:6" x14ac:dyDescent="0.25">
      <c r="A9" s="170"/>
      <c r="B9" s="166" t="s">
        <v>617</v>
      </c>
      <c r="C9" s="191" t="s">
        <v>1097</v>
      </c>
      <c r="D9" s="191" t="s">
        <v>1098</v>
      </c>
      <c r="E9" s="191" t="s">
        <v>1099</v>
      </c>
      <c r="F9" s="62" t="s">
        <v>18</v>
      </c>
    </row>
    <row r="10" spans="1:6" x14ac:dyDescent="0.25">
      <c r="A10" s="170"/>
      <c r="B10" s="166" t="s">
        <v>618</v>
      </c>
      <c r="C10" s="191" t="s">
        <v>1100</v>
      </c>
      <c r="D10" s="191" t="s">
        <v>1101</v>
      </c>
      <c r="E10" s="191" t="s">
        <v>1102</v>
      </c>
      <c r="F10" s="62" t="s">
        <v>18</v>
      </c>
    </row>
    <row r="11" spans="1:6" x14ac:dyDescent="0.25">
      <c r="A11" s="170"/>
      <c r="B11" s="166" t="s">
        <v>615</v>
      </c>
      <c r="C11" s="191" t="s">
        <v>1103</v>
      </c>
      <c r="D11" s="191" t="s">
        <v>1104</v>
      </c>
      <c r="E11" s="191" t="s">
        <v>1105</v>
      </c>
      <c r="F11" s="62" t="s">
        <v>18</v>
      </c>
    </row>
    <row r="12" spans="1:6" x14ac:dyDescent="0.25">
      <c r="A12" s="170"/>
      <c r="B12" s="166" t="s">
        <v>616</v>
      </c>
      <c r="C12" s="191" t="s">
        <v>1106</v>
      </c>
      <c r="D12" s="191" t="s">
        <v>1107</v>
      </c>
      <c r="E12" s="191" t="s">
        <v>1108</v>
      </c>
      <c r="F12" s="62" t="s">
        <v>18</v>
      </c>
    </row>
    <row r="13" spans="1:6" x14ac:dyDescent="0.25">
      <c r="A13" s="170" t="s">
        <v>698</v>
      </c>
      <c r="B13" s="167" t="s">
        <v>619</v>
      </c>
      <c r="C13" s="191" t="s">
        <v>1109</v>
      </c>
      <c r="D13" s="191" t="s">
        <v>1110</v>
      </c>
      <c r="E13" s="191" t="s">
        <v>1111</v>
      </c>
      <c r="F13" s="62" t="s">
        <v>23</v>
      </c>
    </row>
    <row r="14" spans="1:6" x14ac:dyDescent="0.25">
      <c r="A14" s="170" t="s">
        <v>624</v>
      </c>
      <c r="B14" s="167" t="s">
        <v>620</v>
      </c>
      <c r="C14" s="191" t="s">
        <v>1112</v>
      </c>
      <c r="D14" s="191" t="s">
        <v>1113</v>
      </c>
      <c r="E14" s="191" t="s">
        <v>1114</v>
      </c>
      <c r="F14" s="62" t="s">
        <v>18</v>
      </c>
    </row>
    <row r="15" spans="1:6" x14ac:dyDescent="0.25">
      <c r="A15" s="170"/>
      <c r="B15" s="167" t="s">
        <v>621</v>
      </c>
      <c r="C15" s="191" t="s">
        <v>1115</v>
      </c>
      <c r="D15" s="191" t="s">
        <v>1116</v>
      </c>
      <c r="E15" s="191" t="s">
        <v>1117</v>
      </c>
      <c r="F15" s="62" t="s">
        <v>18</v>
      </c>
    </row>
    <row r="16" spans="1:6" x14ac:dyDescent="0.25">
      <c r="A16" s="170"/>
      <c r="B16" s="167" t="s">
        <v>622</v>
      </c>
      <c r="C16" s="191" t="s">
        <v>1118</v>
      </c>
      <c r="D16" s="191" t="s">
        <v>1119</v>
      </c>
      <c r="E16" s="191" t="s">
        <v>1120</v>
      </c>
      <c r="F16" s="62" t="s">
        <v>18</v>
      </c>
    </row>
    <row r="17" spans="1:6" x14ac:dyDescent="0.25">
      <c r="A17" s="170"/>
      <c r="B17" s="167" t="s">
        <v>623</v>
      </c>
      <c r="C17" s="191" t="s">
        <v>1121</v>
      </c>
      <c r="D17" s="191" t="s">
        <v>1122</v>
      </c>
      <c r="E17" s="191" t="s">
        <v>1123</v>
      </c>
      <c r="F17" s="62" t="s">
        <v>18</v>
      </c>
    </row>
    <row r="18" spans="1:6" x14ac:dyDescent="0.25">
      <c r="A18" s="170" t="s">
        <v>639</v>
      </c>
      <c r="B18" s="175" t="s">
        <v>625</v>
      </c>
      <c r="C18" s="191" t="s">
        <v>1124</v>
      </c>
      <c r="D18" s="191" t="s">
        <v>1125</v>
      </c>
      <c r="E18" s="191" t="s">
        <v>1126</v>
      </c>
      <c r="F18" s="62" t="s">
        <v>23</v>
      </c>
    </row>
    <row r="19" spans="1:6" x14ac:dyDescent="0.25">
      <c r="A19" s="170"/>
      <c r="B19" s="175" t="s">
        <v>626</v>
      </c>
      <c r="C19" s="191" t="s">
        <v>1127</v>
      </c>
      <c r="D19" s="191" t="s">
        <v>1128</v>
      </c>
      <c r="E19" s="191" t="s">
        <v>1129</v>
      </c>
      <c r="F19" s="62" t="s">
        <v>18</v>
      </c>
    </row>
    <row r="20" spans="1:6" x14ac:dyDescent="0.25">
      <c r="A20" s="170"/>
      <c r="B20" s="175" t="s">
        <v>627</v>
      </c>
      <c r="C20" s="191" t="s">
        <v>1130</v>
      </c>
      <c r="D20" s="191" t="s">
        <v>1131</v>
      </c>
      <c r="E20" s="191" t="s">
        <v>1132</v>
      </c>
      <c r="F20" s="62" t="s">
        <v>18</v>
      </c>
    </row>
    <row r="21" spans="1:6" ht="15.75" customHeight="1" x14ac:dyDescent="0.25">
      <c r="A21" s="170"/>
      <c r="B21" s="175" t="s">
        <v>628</v>
      </c>
      <c r="C21" s="191" t="s">
        <v>1133</v>
      </c>
      <c r="D21" s="191" t="s">
        <v>1134</v>
      </c>
      <c r="E21" s="191" t="s">
        <v>1135</v>
      </c>
      <c r="F21" s="62" t="s">
        <v>18</v>
      </c>
    </row>
    <row r="22" spans="1:6" x14ac:dyDescent="0.25">
      <c r="A22" s="170"/>
      <c r="B22" s="175" t="s">
        <v>629</v>
      </c>
      <c r="C22" s="191" t="s">
        <v>1136</v>
      </c>
      <c r="D22" s="191" t="s">
        <v>1137</v>
      </c>
      <c r="E22" s="191" t="s">
        <v>1138</v>
      </c>
      <c r="F22" s="62" t="s">
        <v>18</v>
      </c>
    </row>
    <row r="23" spans="1:6" x14ac:dyDescent="0.25">
      <c r="A23" s="170"/>
      <c r="B23" s="175" t="s">
        <v>630</v>
      </c>
      <c r="C23" s="191" t="s">
        <v>1139</v>
      </c>
      <c r="D23" s="191" t="s">
        <v>1140</v>
      </c>
      <c r="E23" s="191" t="s">
        <v>1141</v>
      </c>
      <c r="F23" s="62" t="s">
        <v>18</v>
      </c>
    </row>
    <row r="24" spans="1:6" x14ac:dyDescent="0.25">
      <c r="A24" s="170"/>
      <c r="B24" s="175" t="s">
        <v>631</v>
      </c>
      <c r="C24" s="191" t="s">
        <v>1142</v>
      </c>
      <c r="D24" s="191" t="s">
        <v>1143</v>
      </c>
      <c r="E24" s="191" t="s">
        <v>1144</v>
      </c>
      <c r="F24" s="62" t="s">
        <v>18</v>
      </c>
    </row>
    <row r="25" spans="1:6" x14ac:dyDescent="0.25">
      <c r="A25" s="170"/>
      <c r="B25" s="175" t="s">
        <v>632</v>
      </c>
      <c r="C25" s="191" t="s">
        <v>1145</v>
      </c>
      <c r="D25" s="191" t="s">
        <v>1146</v>
      </c>
      <c r="E25" s="191" t="s">
        <v>1147</v>
      </c>
      <c r="F25" s="62" t="s">
        <v>18</v>
      </c>
    </row>
    <row r="26" spans="1:6" x14ac:dyDescent="0.25">
      <c r="A26" s="170"/>
      <c r="B26" s="175" t="s">
        <v>633</v>
      </c>
      <c r="C26" s="191" t="s">
        <v>1148</v>
      </c>
      <c r="D26" s="191" t="s">
        <v>1149</v>
      </c>
      <c r="E26" s="191" t="s">
        <v>1150</v>
      </c>
      <c r="F26" s="62" t="s">
        <v>18</v>
      </c>
    </row>
    <row r="27" spans="1:6" x14ac:dyDescent="0.25">
      <c r="A27" s="170"/>
      <c r="B27" s="175" t="s">
        <v>634</v>
      </c>
      <c r="C27" s="191" t="s">
        <v>1151</v>
      </c>
      <c r="D27" s="191" t="s">
        <v>1152</v>
      </c>
      <c r="E27" s="191" t="s">
        <v>1153</v>
      </c>
      <c r="F27" s="62" t="s">
        <v>18</v>
      </c>
    </row>
    <row r="28" spans="1:6" x14ac:dyDescent="0.25">
      <c r="A28" s="170"/>
      <c r="B28" s="175" t="s">
        <v>635</v>
      </c>
      <c r="C28" s="191" t="s">
        <v>1154</v>
      </c>
      <c r="D28" s="191" t="s">
        <v>1155</v>
      </c>
      <c r="E28" s="191" t="s">
        <v>1156</v>
      </c>
      <c r="F28" s="62" t="s">
        <v>18</v>
      </c>
    </row>
    <row r="29" spans="1:6" x14ac:dyDescent="0.25">
      <c r="A29" s="170"/>
      <c r="B29" s="175" t="s">
        <v>636</v>
      </c>
      <c r="C29" s="191" t="s">
        <v>1157</v>
      </c>
      <c r="D29" s="191" t="s">
        <v>1158</v>
      </c>
      <c r="E29" s="191" t="s">
        <v>1159</v>
      </c>
      <c r="F29" s="62" t="s">
        <v>18</v>
      </c>
    </row>
    <row r="30" spans="1:6" x14ac:dyDescent="0.25">
      <c r="A30" s="170"/>
      <c r="B30" s="175" t="s">
        <v>637</v>
      </c>
      <c r="C30" s="191" t="s">
        <v>1160</v>
      </c>
      <c r="D30" s="191" t="s">
        <v>1161</v>
      </c>
      <c r="E30" s="191" t="s">
        <v>1162</v>
      </c>
      <c r="F30" s="62" t="s">
        <v>18</v>
      </c>
    </row>
    <row r="31" spans="1:6" x14ac:dyDescent="0.25">
      <c r="A31" s="170"/>
      <c r="B31" s="163" t="s">
        <v>638</v>
      </c>
      <c r="C31" s="191" t="s">
        <v>1163</v>
      </c>
      <c r="D31" s="191" t="s">
        <v>1164</v>
      </c>
      <c r="E31" s="191" t="s">
        <v>1165</v>
      </c>
      <c r="F31" s="62" t="s">
        <v>18</v>
      </c>
    </row>
    <row r="32" spans="1:6" x14ac:dyDescent="0.25">
      <c r="A32" s="170" t="s">
        <v>640</v>
      </c>
      <c r="B32" s="166" t="s">
        <v>586</v>
      </c>
      <c r="C32" s="191" t="s">
        <v>1166</v>
      </c>
      <c r="D32" s="191" t="s">
        <v>1167</v>
      </c>
      <c r="E32" s="191" t="s">
        <v>1168</v>
      </c>
      <c r="F32" s="62" t="s">
        <v>1169</v>
      </c>
    </row>
    <row r="33" spans="1:6" x14ac:dyDescent="0.25">
      <c r="A33" s="170"/>
      <c r="B33" s="166" t="s">
        <v>587</v>
      </c>
      <c r="C33" s="191" t="s">
        <v>1170</v>
      </c>
      <c r="D33" s="191" t="s">
        <v>1171</v>
      </c>
      <c r="E33" s="191" t="s">
        <v>1172</v>
      </c>
      <c r="F33" s="62" t="s">
        <v>18</v>
      </c>
    </row>
    <row r="34" spans="1:6" x14ac:dyDescent="0.25">
      <c r="A34" s="170" t="s">
        <v>703</v>
      </c>
      <c r="B34" s="166" t="s">
        <v>704</v>
      </c>
      <c r="C34" s="191" t="s">
        <v>1173</v>
      </c>
      <c r="D34" s="191" t="s">
        <v>1174</v>
      </c>
      <c r="E34" s="191" t="s">
        <v>1175</v>
      </c>
      <c r="F34" s="62" t="s">
        <v>1176</v>
      </c>
    </row>
    <row r="35" spans="1:6" x14ac:dyDescent="0.25">
      <c r="A35" s="170"/>
      <c r="B35" s="166" t="s">
        <v>705</v>
      </c>
      <c r="C35" s="191" t="s">
        <v>1177</v>
      </c>
      <c r="D35" s="191" t="s">
        <v>1178</v>
      </c>
      <c r="E35" s="191" t="s">
        <v>1179</v>
      </c>
      <c r="F35" s="62" t="s">
        <v>18</v>
      </c>
    </row>
    <row r="36" spans="1:6" x14ac:dyDescent="0.25">
      <c r="A36" s="170" t="s">
        <v>699</v>
      </c>
      <c r="B36" s="166" t="s">
        <v>588</v>
      </c>
      <c r="C36" s="191" t="s">
        <v>885</v>
      </c>
      <c r="D36" s="191" t="s">
        <v>1180</v>
      </c>
      <c r="E36" s="191" t="s">
        <v>1181</v>
      </c>
      <c r="F36" s="62" t="s">
        <v>23</v>
      </c>
    </row>
    <row r="37" spans="1:6" x14ac:dyDescent="0.25">
      <c r="A37" s="170"/>
      <c r="B37" s="166" t="s">
        <v>589</v>
      </c>
      <c r="C37" s="191" t="s">
        <v>696</v>
      </c>
      <c r="D37" s="191" t="s">
        <v>696</v>
      </c>
      <c r="E37" s="191" t="s">
        <v>696</v>
      </c>
      <c r="F37" s="62" t="s">
        <v>23</v>
      </c>
    </row>
    <row r="38" spans="1:6" x14ac:dyDescent="0.25">
      <c r="A38" s="170" t="s">
        <v>700</v>
      </c>
      <c r="B38" s="166" t="s">
        <v>644</v>
      </c>
      <c r="C38" s="191" t="s">
        <v>1182</v>
      </c>
      <c r="D38" s="191" t="s">
        <v>1183</v>
      </c>
      <c r="E38" s="191" t="s">
        <v>1184</v>
      </c>
      <c r="F38" s="62" t="s">
        <v>23</v>
      </c>
    </row>
    <row r="39" spans="1:6" x14ac:dyDescent="0.25">
      <c r="A39" s="170"/>
      <c r="B39" s="166" t="s">
        <v>645</v>
      </c>
      <c r="C39" s="191" t="s">
        <v>1185</v>
      </c>
      <c r="D39" s="191" t="s">
        <v>1186</v>
      </c>
      <c r="E39" s="191" t="s">
        <v>1187</v>
      </c>
      <c r="F39" s="62" t="s">
        <v>18</v>
      </c>
    </row>
    <row r="40" spans="1:6" x14ac:dyDescent="0.25">
      <c r="A40" s="170"/>
      <c r="B40" s="166" t="s">
        <v>646</v>
      </c>
      <c r="C40" s="191" t="s">
        <v>1188</v>
      </c>
      <c r="D40" s="191" t="s">
        <v>1189</v>
      </c>
      <c r="E40" s="191" t="s">
        <v>1190</v>
      </c>
      <c r="F40" s="62" t="s">
        <v>18</v>
      </c>
    </row>
    <row r="41" spans="1:6" x14ac:dyDescent="0.25">
      <c r="A41" s="170"/>
      <c r="B41" s="166" t="s">
        <v>647</v>
      </c>
      <c r="C41" s="191" t="s">
        <v>1191</v>
      </c>
      <c r="D41" s="191" t="s">
        <v>1192</v>
      </c>
      <c r="E41" s="191" t="s">
        <v>1193</v>
      </c>
      <c r="F41" s="62" t="s">
        <v>18</v>
      </c>
    </row>
    <row r="42" spans="1:6" x14ac:dyDescent="0.25">
      <c r="A42" s="170" t="s">
        <v>643</v>
      </c>
      <c r="B42" s="166" t="s">
        <v>588</v>
      </c>
      <c r="C42" s="191" t="s">
        <v>1194</v>
      </c>
      <c r="D42" s="191" t="s">
        <v>1195</v>
      </c>
      <c r="E42" s="191" t="s">
        <v>1196</v>
      </c>
      <c r="F42" s="62" t="s">
        <v>23</v>
      </c>
    </row>
    <row r="43" spans="1:6" x14ac:dyDescent="0.25">
      <c r="A43" s="171"/>
      <c r="B43" s="166" t="s">
        <v>589</v>
      </c>
      <c r="C43" s="191" t="s">
        <v>911</v>
      </c>
      <c r="D43" s="191" t="s">
        <v>909</v>
      </c>
      <c r="E43" s="191" t="s">
        <v>911</v>
      </c>
      <c r="F43" s="62" t="s">
        <v>23</v>
      </c>
    </row>
    <row r="44" spans="1:6" x14ac:dyDescent="0.25">
      <c r="A44" s="171" t="s">
        <v>642</v>
      </c>
      <c r="B44" s="166" t="s">
        <v>648</v>
      </c>
      <c r="C44" s="191" t="s">
        <v>1197</v>
      </c>
      <c r="D44" s="191" t="s">
        <v>1198</v>
      </c>
      <c r="E44" s="191" t="s">
        <v>1199</v>
      </c>
      <c r="F44" s="62" t="s">
        <v>23</v>
      </c>
    </row>
    <row r="45" spans="1:6" x14ac:dyDescent="0.25">
      <c r="A45" s="171"/>
      <c r="B45" s="178" t="s">
        <v>649</v>
      </c>
      <c r="C45" s="191" t="s">
        <v>1200</v>
      </c>
      <c r="D45" s="191" t="s">
        <v>1201</v>
      </c>
      <c r="E45" s="191" t="s">
        <v>1202</v>
      </c>
      <c r="F45" s="62" t="s">
        <v>18</v>
      </c>
    </row>
    <row r="46" spans="1:6" x14ac:dyDescent="0.25">
      <c r="A46" s="171"/>
      <c r="B46" s="178" t="s">
        <v>650</v>
      </c>
      <c r="C46" s="191" t="s">
        <v>1203</v>
      </c>
      <c r="D46" s="191" t="s">
        <v>1204</v>
      </c>
      <c r="E46" s="191" t="s">
        <v>1205</v>
      </c>
      <c r="F46" s="62" t="s">
        <v>18</v>
      </c>
    </row>
    <row r="47" spans="1:6" x14ac:dyDescent="0.25">
      <c r="A47" s="171"/>
      <c r="B47" s="178" t="s">
        <v>651</v>
      </c>
      <c r="C47" s="191" t="s">
        <v>1206</v>
      </c>
      <c r="D47" s="191" t="s">
        <v>1207</v>
      </c>
      <c r="E47" s="191" t="s">
        <v>1208</v>
      </c>
      <c r="F47" s="62" t="s">
        <v>18</v>
      </c>
    </row>
    <row r="48" spans="1:6" x14ac:dyDescent="0.25">
      <c r="A48" s="171"/>
      <c r="B48" s="178" t="s">
        <v>652</v>
      </c>
      <c r="C48" s="191" t="s">
        <v>1209</v>
      </c>
      <c r="D48" s="191" t="s">
        <v>1210</v>
      </c>
      <c r="E48" s="191" t="s">
        <v>1211</v>
      </c>
      <c r="F48" s="62" t="s">
        <v>18</v>
      </c>
    </row>
    <row r="49" spans="1:6" x14ac:dyDescent="0.25">
      <c r="A49" s="170" t="s">
        <v>641</v>
      </c>
      <c r="B49" s="166" t="s">
        <v>63</v>
      </c>
      <c r="C49" s="191" t="s">
        <v>1212</v>
      </c>
      <c r="D49" s="191" t="s">
        <v>1213</v>
      </c>
      <c r="E49" s="191" t="s">
        <v>1214</v>
      </c>
      <c r="F49" s="62" t="s">
        <v>23</v>
      </c>
    </row>
    <row r="50" spans="1:6" ht="16.5" customHeight="1" thickBot="1" x14ac:dyDescent="0.3">
      <c r="A50" s="172" t="s">
        <v>701</v>
      </c>
      <c r="B50" s="179" t="s">
        <v>63</v>
      </c>
      <c r="C50" s="192" t="s">
        <v>1215</v>
      </c>
      <c r="D50" s="192" t="s">
        <v>1216</v>
      </c>
      <c r="E50" s="192" t="s">
        <v>1217</v>
      </c>
      <c r="F50" s="64" t="s">
        <v>23</v>
      </c>
    </row>
    <row r="51" spans="1:6" x14ac:dyDescent="0.25">
      <c r="A51" s="165" t="s">
        <v>702</v>
      </c>
      <c r="B51" s="165"/>
      <c r="C51" s="89"/>
    </row>
    <row r="52" spans="1:6" x14ac:dyDescent="0.25">
      <c r="A52" s="165" t="s">
        <v>728</v>
      </c>
      <c r="B52" s="165"/>
      <c r="C52" s="89"/>
    </row>
    <row r="53" spans="1:6" x14ac:dyDescent="0.25">
      <c r="A53" s="165"/>
      <c r="B53" s="165"/>
      <c r="C53" s="89"/>
    </row>
  </sheetData>
  <mergeCells count="1">
    <mergeCell ref="C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22558B1429B24B90C6048B4B29DA0B" ma:contentTypeVersion="14" ma:contentTypeDescription="Create a new document." ma:contentTypeScope="" ma:versionID="cb5b1e1aa448627d07fb2704767f2895">
  <xsd:schema xmlns:xsd="http://www.w3.org/2001/XMLSchema" xmlns:xs="http://www.w3.org/2001/XMLSchema" xmlns:p="http://schemas.microsoft.com/office/2006/metadata/properties" xmlns:ns2="77dc4ebf-09a8-432c-86ed-cd0e82c3a52f" xmlns:ns3="ba98737b-61a9-4bf4-8adb-9b5e02a62e3d" targetNamespace="http://schemas.microsoft.com/office/2006/metadata/properties" ma:root="true" ma:fieldsID="3b925504e5479e78de68d57023ba6396" ns2:_="" ns3:_="">
    <xsd:import namespace="77dc4ebf-09a8-432c-86ed-cd0e82c3a52f"/>
    <xsd:import namespace="ba98737b-61a9-4bf4-8adb-9b5e02a62e3d"/>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dc4ebf-09a8-432c-86ed-cd0e82c3a5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34ff1b68-9a14-4cd7-a358-f35b19a1fb01}" ma:internalName="TaxCatchAll" ma:showField="CatchAllData" ma:web="77dc4ebf-09a8-432c-86ed-cd0e82c3a5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98737b-61a9-4bf4-8adb-9b5e02a62e3d"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fef1abe-1400-4798-b00f-9c19e07bc3f1"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37BE65-7D0B-4E61-995F-27D233B5C106}"/>
</file>

<file path=customXml/itemProps2.xml><?xml version="1.0" encoding="utf-8"?>
<ds:datastoreItem xmlns:ds="http://schemas.openxmlformats.org/officeDocument/2006/customXml" ds:itemID="{8DB2EE0F-5D67-450A-ACED-27F33CAB8C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 Page</vt:lpstr>
      <vt:lpstr>Methods - Data Sources</vt:lpstr>
      <vt:lpstr>Methods - Study Design</vt:lpstr>
      <vt:lpstr>TOC</vt:lpstr>
      <vt:lpstr>Cohort</vt:lpstr>
      <vt:lpstr>T1</vt:lpstr>
      <vt:lpstr>T2</vt:lpstr>
      <vt:lpstr>T3</vt:lpstr>
      <vt:lpstr>T4</vt:lpstr>
      <vt:lpstr>T5</vt:lpstr>
      <vt:lpstr>T6</vt:lpstr>
      <vt:lpstr>Stage_Unkown</vt:lpstr>
      <vt:lpstr>Validation</vt:lpstr>
      <vt:lpstr>T1(old)</vt:lpstr>
      <vt:lpstr>T1(All)</vt:lpstr>
      <vt:lpstr>T7</vt:lpstr>
      <vt:lpstr>T8</vt:lpstr>
      <vt:lpstr>T9</vt:lpstr>
      <vt:lpstr>T10</vt:lpstr>
      <vt:lpstr>T11</vt:lpstr>
      <vt:lpstr>T12</vt:lpstr>
      <vt:lpstr>T13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Bo</dc:creator>
  <cp:lastModifiedBy>Arnold, Keresa</cp:lastModifiedBy>
  <dcterms:created xsi:type="dcterms:W3CDTF">2020-10-19T13:01:04Z</dcterms:created>
  <dcterms:modified xsi:type="dcterms:W3CDTF">2024-06-26T20:25:15Z</dcterms:modified>
</cp:coreProperties>
</file>