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T:\DAS\P0970 172 000 (IQVIA) Atopic March\Final\"/>
    </mc:Choice>
  </mc:AlternateContent>
  <xr:revisionPtr revIDLastSave="0" documentId="13_ncr:1_{38D1C9C5-CDCF-45A3-B3BF-E0F9FCD7C6B8}" xr6:coauthVersionLast="47" xr6:coauthVersionMax="47" xr10:uidLastSave="{00000000-0000-0000-0000-000000000000}"/>
  <bookViews>
    <workbookView xWindow="-26190" yWindow="0" windowWidth="22290" windowHeight="15600" tabRatio="968" firstSheet="13" activeTab="27" xr2:uid="{00000000-000D-0000-FFFF-FFFF00000000}"/>
  </bookViews>
  <sheets>
    <sheet name="Cover Page" sheetId="1" r:id="rId1"/>
    <sheet name="Methods - Data Sources" sheetId="8" r:id="rId2"/>
    <sheet name="Methods - Study Design" sheetId="5" r:id="rId3"/>
    <sheet name="TOC" sheetId="6" r:id="rId4"/>
    <sheet name="AD-T1" sheetId="15" r:id="rId5"/>
    <sheet name="AD-T2" sheetId="3" r:id="rId6"/>
    <sheet name="AD-T3" sheetId="4" r:id="rId7"/>
    <sheet name="AD-T4" sheetId="11" r:id="rId8"/>
    <sheet name="AD-T5" sheetId="12" r:id="rId9"/>
    <sheet name="AD-T6" sheetId="16" r:id="rId10"/>
    <sheet name="AD-T7" sheetId="17" r:id="rId11"/>
    <sheet name="Asthma-T1" sheetId="18" r:id="rId12"/>
    <sheet name="Asthma-T2" sheetId="19" r:id="rId13"/>
    <sheet name="Asthma-T3" sheetId="20" r:id="rId14"/>
    <sheet name="Asthma-T4" sheetId="21" r:id="rId15"/>
    <sheet name="Asthma-T5" sheetId="22" r:id="rId16"/>
    <sheet name="Asthma-T6" sheetId="23" r:id="rId17"/>
    <sheet name="Asthma-T7" sheetId="24" r:id="rId18"/>
    <sheet name="NP-T1" sheetId="25" r:id="rId19"/>
    <sheet name="NP-T2" sheetId="26" r:id="rId20"/>
    <sheet name="NP-T3" sheetId="27" r:id="rId21"/>
    <sheet name="NP-T4" sheetId="28" r:id="rId22"/>
    <sheet name="NP-T5" sheetId="29" r:id="rId23"/>
    <sheet name="NP-T6" sheetId="30" r:id="rId24"/>
    <sheet name="NP-T7" sheetId="31" r:id="rId25"/>
    <sheet name="NP-T8" sheetId="34" r:id="rId26"/>
    <sheet name="NP-T9" sheetId="35" r:id="rId27"/>
    <sheet name="NP-T10" sheetId="33" r:id="rId28"/>
    <sheet name="Comorb" sheetId="32" r:id="rId29"/>
    <sheet name="HIDE_List" sheetId="9" state="hidden" r:id="rId30"/>
    <sheet name="HIDE_Dataset Descriptions" sheetId="10" state="hidden" r:id="rId31"/>
  </sheets>
  <externalReferences>
    <externalReference r:id="rId32"/>
  </externalReferences>
  <definedNames>
    <definedName name="_Toc383612160" localSheetId="0">'Cover Page'!$A$28</definedName>
    <definedName name="ADP">'HIDE_Dataset Descriptions'!$B$23</definedName>
    <definedName name="ALR">'HIDE_Dataset Descriptions'!$Q$13</definedName>
    <definedName name="ASTHMA">'HIDE_Dataset Descriptions'!$H$5</definedName>
    <definedName name="BORN">'HIDE_Dataset Descriptions'!$T$5</definedName>
    <definedName name="CAPE">'HIDE_Dataset Descriptions'!$E$7</definedName>
    <definedName name="CCHS">'HIDE_Dataset Descriptions'!$W$5</definedName>
    <definedName name="CCN">'HIDE_Dataset Descriptions'!$T$7</definedName>
    <definedName name="CCRS">'HIDE_Dataset Descriptions'!$B$5</definedName>
    <definedName name="CHF">'HIDE_Dataset Descriptions'!$H$7</definedName>
    <definedName name="COPD">'HIDE_Dataset Descriptions'!$H$9</definedName>
    <definedName name="CORR">'HIDE_Dataset Descriptions'!$B$31</definedName>
    <definedName name="CPDB">'HIDE_Dataset Descriptions'!$K$5</definedName>
    <definedName name="CPRO">'HIDE_Dataset Descriptions'!$B$29</definedName>
    <definedName name="DAD">'HIDE_Dataset Descriptions'!$B$7</definedName>
    <definedName name="DATASETNAME">HIDE_List!$B$2:$B$58</definedName>
    <definedName name="DIN">'HIDE_Dataset Descriptions'!$N$5</definedName>
    <definedName name="ETHNIC">'HIDE_Dataset Descriptions'!$E$9</definedName>
    <definedName name="firstlinetx">[1]txpattern!$B$2:$B$31</definedName>
    <definedName name="HCD">'HIDE_Dataset Descriptions'!$B$9</definedName>
    <definedName name="HIV">'HIDE_Dataset Descriptions'!$H$11</definedName>
    <definedName name="HIVOHTN">'HIDE_Dataset Descriptions'!$T$9</definedName>
    <definedName name="HYPER">'HIDE_Dataset Descriptions'!$H$13</definedName>
    <definedName name="INST">'HIDE_Dataset Descriptions'!$K$7</definedName>
    <definedName name="IPDB">'HIDE_Dataset Descriptions'!$K$9</definedName>
    <definedName name="IRCC">'HIDE_Dataset Descriptions'!$E$13</definedName>
    <definedName name="LHIN">'HIDE_Dataset Descriptions'!$N$7</definedName>
    <definedName name="MCSS">'HIDE_Dataset Descriptions'!$W$7</definedName>
    <definedName name="MOMBABY">'HIDE_Dataset Descriptions'!$H$15</definedName>
    <definedName name="NACRS">'HIDE_Dataset Descriptions'!$B$11</definedName>
    <definedName name="NDFP">'HIDE_Dataset Descriptions'!$Q$9</definedName>
    <definedName name="NRS">'HIDE_Dataset Descriptions'!$B$13</definedName>
    <definedName name="OBSP">'HIDE_Dataset Descriptions'!$Q$7</definedName>
    <definedName name="OCR">'HIDE_Dataset Descriptions'!$Q$5</definedName>
    <definedName name="ODB">'HIDE_Dataset Descriptions'!$B$15</definedName>
    <definedName name="ODD">'HIDE_Dataset Descriptions'!$H$17</definedName>
    <definedName name="OHIP">'HIDE_Dataset Descriptions'!$B$17</definedName>
    <definedName name="OMHRS">'HIDE_Dataset Descriptions'!$B$19</definedName>
    <definedName name="OMID">'HIDE_Dataset Descriptions'!$H$19</definedName>
    <definedName name="ONMARG">'HIDE_Dataset Descriptions'!$N$9</definedName>
    <definedName name="ORAD">'HIDE_Dataset Descriptions'!$H$21</definedName>
    <definedName name="ORGD">'HIDE_Dataset Descriptions'!$E$15</definedName>
    <definedName name="ORRS">'HIDE_Dataset Descriptions'!$Q$11</definedName>
    <definedName name="PCCF">'HIDE_Dataset Descriptions'!$N$11</definedName>
    <definedName name="PCPOP">'HIDE_Dataset Descriptions'!$E$17</definedName>
    <definedName name="POGONIS">'HIDE_Dataset Descriptions'!$T$11</definedName>
    <definedName name="POP">'HIDE_Dataset Descriptions'!$E$11</definedName>
    <definedName name="_xlnm.Print_Titles" localSheetId="1">'Methods - Data Sources'!$1:$2</definedName>
    <definedName name="_xlnm.Print_Titles" localSheetId="2">'Methods - Study Design'!$1:$2</definedName>
    <definedName name="RAICA">'HIDE_Dataset Descriptions'!$B$27</definedName>
    <definedName name="RAIHC">'HIDE_Dataset Descriptions'!$B$25</definedName>
    <definedName name="RAIHCMOH">'HIDE_Dataset Descriptions'!#REF!</definedName>
    <definedName name="RPDB">'HIDE_Dataset Descriptions'!$E$5</definedName>
    <definedName name="SDS">'HIDE_Dataset Descriptions'!$B$21</definedName>
    <definedName name="secondlinetx">[1]txpattern!$A$2:$A$31</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5" l="1"/>
  <c r="F21" i="15"/>
  <c r="E23" i="15"/>
  <c r="F23" i="15"/>
  <c r="E25" i="15"/>
  <c r="F25" i="15"/>
  <c r="E27" i="15"/>
  <c r="F27" i="15"/>
  <c r="E29" i="15"/>
  <c r="F29" i="15"/>
  <c r="E31" i="15"/>
  <c r="F31" i="15"/>
  <c r="E33" i="15"/>
  <c r="F33" i="15"/>
  <c r="B37" i="15"/>
  <c r="B35" i="15"/>
  <c r="C19" i="15"/>
  <c r="B21" i="15"/>
  <c r="C21" i="15"/>
  <c r="B23" i="15"/>
  <c r="C23" i="15"/>
  <c r="B25" i="15"/>
  <c r="C25" i="15"/>
  <c r="B27" i="15"/>
  <c r="C27" i="15"/>
  <c r="B29" i="15"/>
  <c r="C29" i="15"/>
  <c r="B31" i="15"/>
  <c r="C31" i="15"/>
  <c r="C33" i="15"/>
  <c r="B23" i="18"/>
  <c r="B21" i="18"/>
  <c r="B26" i="25"/>
  <c r="B24" i="25"/>
  <c r="E13" i="35"/>
  <c r="E12" i="35"/>
  <c r="E11" i="35"/>
  <c r="E10" i="35"/>
  <c r="E9" i="35"/>
  <c r="E8" i="35"/>
  <c r="E7" i="35"/>
  <c r="E6" i="35"/>
  <c r="E5" i="35"/>
  <c r="E4" i="35"/>
  <c r="A30" i="8"/>
  <c r="A33" i="8"/>
  <c r="A27" i="8"/>
  <c r="A21" i="8"/>
  <c r="A24" i="8"/>
  <c r="A18" i="8"/>
  <c r="A15" i="8"/>
  <c r="A12" i="8"/>
  <c r="A9" i="8"/>
  <c r="A2" i="5"/>
  <c r="A2" i="8"/>
</calcChain>
</file>

<file path=xl/sharedStrings.xml><?xml version="1.0" encoding="utf-8"?>
<sst xmlns="http://schemas.openxmlformats.org/spreadsheetml/2006/main" count="6074" uniqueCount="3625">
  <si>
    <t>Prepared By</t>
  </si>
  <si>
    <t>Submission Date</t>
  </si>
  <si>
    <t>Submitted To</t>
  </si>
  <si>
    <t>DAS Project No.</t>
  </si>
  <si>
    <t>Corresponding Author</t>
  </si>
  <si>
    <t xml:space="preserve">Institute for Clinical Evaluative Sciences </t>
  </si>
  <si>
    <t>2075 Bayview Avenue, G-Wing</t>
  </si>
  <si>
    <t>Toronto, ON  M4N 3M5</t>
  </si>
  <si>
    <t>Acknowledgement &amp; Disclaimers</t>
  </si>
  <si>
    <t>This study made use of de-identified data from the ICES Data Repository, which is managed by the Institute for Clinical Evaluative Sciences with support from its funders and partners: Canada’s Strategy for Patient-Oriented Research (SPOR), the Ontario SPOR Support Unit, the Canadian Institutes of Health Research and the Government of Ontario. The opinions, results and conclusions reported are those of the authors. No endorsement by ICES or any of its funders or partners is intended or should be inferred. Parts of this material are based on data and/or information compiled and provided by CIHI. However, the analyses, conclusions, opinions and statements expressed in the material are those of the author(s), and not necessarily those of CIHI.</t>
  </si>
  <si>
    <t>Parts of this material are based on data and information provided by Cancer Care Ontario (CCO). The opinions, results, view, and conclusions reported in this paper are those of the authors and do not necessarily reflect those of CCO. No endorsement by CCO is intended or should be inferred.</t>
  </si>
  <si>
    <t>These datasets were linked using unique encoded identifiers and analyzed at the Institute for Clinical Evaluative Sciences (ICES).</t>
  </si>
  <si>
    <r>
      <t>©</t>
    </r>
    <r>
      <rPr>
        <sz val="10"/>
        <rFont val="Arial"/>
        <family val="2"/>
      </rPr>
      <t xml:space="preserve"> Institute for Clinical Evaluative Sciences. All rights reserved.</t>
    </r>
  </si>
  <si>
    <t>ICES Data &amp; Analytic Services - Third Party Research</t>
  </si>
  <si>
    <t>Methods</t>
  </si>
  <si>
    <t>ICES Data Sources</t>
  </si>
  <si>
    <t>Cancer Activity Level Reporting (ALR)</t>
  </si>
  <si>
    <t>Canadian Community Health Survey (CCHS)</t>
  </si>
  <si>
    <t>Study Period</t>
  </si>
  <si>
    <t>Study Population</t>
  </si>
  <si>
    <t>Inclusion / Exclusion Criteria</t>
  </si>
  <si>
    <t>Cohort Inclusion Criteria</t>
  </si>
  <si>
    <t>Cohort Exclusion Criteria</t>
  </si>
  <si>
    <t>Analysis</t>
  </si>
  <si>
    <t>List of Tables</t>
  </si>
  <si>
    <t>Worksheet</t>
  </si>
  <si>
    <t>Title</t>
  </si>
  <si>
    <t>Baseline characteristics</t>
  </si>
  <si>
    <t>Acronym</t>
  </si>
  <si>
    <t>Dataset Name (Acronym)</t>
  </si>
  <si>
    <t>ADP</t>
  </si>
  <si>
    <t>Assistive Devices Program (ADP)</t>
  </si>
  <si>
    <t>ALR</t>
  </si>
  <si>
    <t>ASTHMA</t>
  </si>
  <si>
    <t>Ontario Asthma Dataset (ASTHMA)</t>
  </si>
  <si>
    <t>BORN</t>
  </si>
  <si>
    <t>Better Outcomes Registry and Network (BORN)</t>
  </si>
  <si>
    <t>CAPE</t>
  </si>
  <si>
    <t>Client Agency Program Enrolment (CAPE)</t>
  </si>
  <si>
    <t>CCHS</t>
  </si>
  <si>
    <t>CCN</t>
  </si>
  <si>
    <t>Cardiac Care Network Data (CCN)</t>
  </si>
  <si>
    <t>CCRS</t>
  </si>
  <si>
    <t>Continuing Care Reporting System (for Chronic Care) (CCRS)</t>
  </si>
  <si>
    <t>CHF</t>
  </si>
  <si>
    <t>Ontario Congestive Heart Failure dataset (CHF)</t>
  </si>
  <si>
    <t>COPD</t>
  </si>
  <si>
    <t>Ontario Chronic Obstructive Pulmonary Disease Dataset (COPD)</t>
  </si>
  <si>
    <t>CORR</t>
  </si>
  <si>
    <t>Canadian Organ Replacement Registry (CORR)</t>
  </si>
  <si>
    <t>CPDB</t>
  </si>
  <si>
    <t>Corporate Provider Database (CPDB)</t>
  </si>
  <si>
    <t>CPRO</t>
  </si>
  <si>
    <t>Client Profile Database (CPRO)</t>
  </si>
  <si>
    <t>DAD</t>
  </si>
  <si>
    <t>Discharge Abstract Database</t>
  </si>
  <si>
    <t>DIN</t>
  </si>
  <si>
    <t>Drugs from the ODB Formulary (DIN)</t>
  </si>
  <si>
    <t>EMRALD</t>
  </si>
  <si>
    <t>Electronic Medical Records Administrative Linked Database (EMRALD)</t>
  </si>
  <si>
    <t>ETHNIC</t>
  </si>
  <si>
    <t>Surname-based Ethnicity Group (ETHNIC)</t>
  </si>
  <si>
    <t>HCD</t>
  </si>
  <si>
    <t>Home Care Database (HCD)</t>
  </si>
  <si>
    <t>HIV</t>
  </si>
  <si>
    <t>Ontario HIV Dataset (HIV)</t>
  </si>
  <si>
    <t>HIVOHTN</t>
  </si>
  <si>
    <t>Ontario HIV Dataset, as collected by the OHTN (HIVOHTN)</t>
  </si>
  <si>
    <t>HYPER</t>
  </si>
  <si>
    <t>Ontario Hypertension Dataset (HYPER)</t>
  </si>
  <si>
    <t>INST</t>
  </si>
  <si>
    <t>Ontario Healthcare Institutions (INST)</t>
  </si>
  <si>
    <t>IPDB</t>
  </si>
  <si>
    <t>ICES Physician Database (IPDB)</t>
  </si>
  <si>
    <t>IRCC</t>
  </si>
  <si>
    <t>Immigration, Refugees and Citizenship Canada (IRCC)’s Permanent Resident Database</t>
  </si>
  <si>
    <t>LHIN</t>
  </si>
  <si>
    <t>Local Health Integration Network (LHIN)</t>
  </si>
  <si>
    <t>MCSS</t>
  </si>
  <si>
    <t>Ministry of Community and Social Services (MCSS)</t>
  </si>
  <si>
    <t>MOMBABY</t>
  </si>
  <si>
    <t>Ontario Mother-Baby Linked Data (MOMBABY)</t>
  </si>
  <si>
    <t>NACRS</t>
  </si>
  <si>
    <t>National Ambulatory Care Reporting System (NACRS)</t>
  </si>
  <si>
    <t>NDFP</t>
  </si>
  <si>
    <t>New Drug Funding Program (NDFP)</t>
  </si>
  <si>
    <t>NRS</t>
  </si>
  <si>
    <t>National Rehabilitation Reporting System (NRS)</t>
  </si>
  <si>
    <t>OBSP</t>
  </si>
  <si>
    <t>Ontario Breast Screening Program (OBSP)</t>
  </si>
  <si>
    <t>OCR</t>
  </si>
  <si>
    <t>Ontario Cancer Registry (OCR)</t>
  </si>
  <si>
    <t>ODB</t>
  </si>
  <si>
    <t>Ontario Drug Benefit Claims (ODB)</t>
  </si>
  <si>
    <t>ODD</t>
  </si>
  <si>
    <t>Ontario Diabetes Dataset (ODD)</t>
  </si>
  <si>
    <t>OHIP</t>
  </si>
  <si>
    <t>Ontario Health Insurance Plan Claims Database (OHIP)</t>
  </si>
  <si>
    <t>OMHRS</t>
  </si>
  <si>
    <t>Ontario Mental Health Reporting System (OHMRS)</t>
  </si>
  <si>
    <t>OMID</t>
  </si>
  <si>
    <t>Ontario Myocardial Infarction Dataset (OMID)</t>
  </si>
  <si>
    <t>ONMARG</t>
  </si>
  <si>
    <t>Ontario Marginalization Index (ONMARG)</t>
  </si>
  <si>
    <t>ORAD</t>
  </si>
  <si>
    <t>Ontario Rheumatoid Arthritis Dataset (ORAD)</t>
  </si>
  <si>
    <t>ORGD</t>
  </si>
  <si>
    <t>Office of the Registrar General - Deaths (ORGD)</t>
  </si>
  <si>
    <t>ORRS</t>
  </si>
  <si>
    <t>Ontario Renal Reporting System (ORRS)</t>
  </si>
  <si>
    <t>PCCF</t>
  </si>
  <si>
    <t>Postal Code Conversion File (PCCF)</t>
  </si>
  <si>
    <t>POGONIS</t>
  </si>
  <si>
    <t>Pediatric Oncology Group of Ontario Networked Information System (POGONIS)</t>
  </si>
  <si>
    <t>POP</t>
  </si>
  <si>
    <t>Yearly Ontario Population estimates and projections (POP)</t>
  </si>
  <si>
    <t>RAICA</t>
  </si>
  <si>
    <t>Resident Assessment Instrument - Contact Assessment (RAICA)</t>
  </si>
  <si>
    <t>RAIHC</t>
  </si>
  <si>
    <t>Resident Assessment Instrument - Home Care (RAIHC)</t>
  </si>
  <si>
    <t>RPDB</t>
  </si>
  <si>
    <t>Registered Persons Database files (RPDB)</t>
  </si>
  <si>
    <t>SDS</t>
  </si>
  <si>
    <t>Same Day Surgery Database (SDS)</t>
  </si>
  <si>
    <t>UPDATED: January 17, 2020</t>
  </si>
  <si>
    <t>Health Services &amp; Utilization</t>
  </si>
  <si>
    <t>Population &amp; Demographics</t>
  </si>
  <si>
    <t>ICES-Derived Cohorts</t>
  </si>
  <si>
    <t>Care Providers</t>
  </si>
  <si>
    <t>Coding &amp; Geography</t>
  </si>
  <si>
    <t>Acquired Cohorts &amp; Registries (CCO)</t>
  </si>
  <si>
    <t>Acquired Cohorts &amp; Registries (Other)</t>
  </si>
  <si>
    <t>Other</t>
  </si>
  <si>
    <t>Continuing Care Reporting System (CCRS)</t>
  </si>
  <si>
    <t>Registered Persons Database (RPDB)</t>
  </si>
  <si>
    <t>Druglist (DIN)</t>
  </si>
  <si>
    <t>The CCRS database is compiled by the Canadian Institute for Health Information and contains demographic, clinical, functional, and resource utilization information for individuals receiving facility-based continuing care (also known as extended, auxiliary, or complex chronic care) in Ontario hospitals and residential care providing 24 hour nursing services (i.e. nursing home). Clinical assessment data (on the physical, functional, cognitive, and social domains of health) is ascertained using the Resident Assessment Instrument Minimum Data Set (RAI-MDS) version 2.0 which is administered by trained healthcare professionals.</t>
  </si>
  <si>
    <t>The RPDB provides basic demographic information (age, sex, location of residence, date of birth, and date of death for deceased individuals) for those issued an Ontario health insurance number. The RPDB also indicates the time periods for which an individual was eligible to receive publicly funded health insurance benefits and the best known postal code for each registrant on July 1st of each year.</t>
  </si>
  <si>
    <t>The Ontario Asthma Database is an ICES-derived cohort that is created using a definition of ≥2 physician billing claims with a diagnosis of asthma (OHIP diagnosis code: 493) and/or ≥1 inpatient hospitalization or same day surgery record with a diagnosis of asthma (ICD-9 diagnosis code: 493; ICD-10 diagnosis codes: J45, J46; in any diagnostic code space) in a two-year period applied to hospitalization (DAD), same day surgery (SDS), and physician billing claims (OHIP) data to determine the diagnosis date for incident cases of asthma in Ontario.</t>
  </si>
  <si>
    <t xml:space="preserve">The Corporate Provider Database (CPDB) contains information on all physician and some non-physician (such as chiropractors, physiotherapists, and optometrist) providers funded by the Ministry, either through OHIP or other funding arrangements.  The data includes demographic, eligibility, specialty, practice location, (encrypted) provider billing number, limited demographic information (year of birth, gender, year of graduation, specialty, and location of practice). </t>
  </si>
  <si>
    <t>The DIN file contains a near exhaustive list of drug identification numbers used in Canada from 1990 forward. Contains information on drug and product names (generic and trade names), subclass information, PCG codes, Drug strength, Route of Administration, first and last dispensing dates from ODB.</t>
  </si>
  <si>
    <t xml:space="preserve">The OCR is collected by Cancer Care Ontario and contains information on all Ontario residents who have been newly diagnosed with cancer ("incidence") or who have died of cancer ("mortality"). All new cases of cancer are registered, except non-melanoma skin cancer. </t>
  </si>
  <si>
    <t xml:space="preserve">The BORN database is Ontario’s perinatal registry, funded by the MOHLTC and supported by The Children’s Hospital of Eastern Ontario. In 2009, BORN integrated five historical datasets: the Fetal Alert Network (fetal and congenital anomalies), Prenatal Screening Ontario, Niday Perinatal and NICU/SCN Database, Ontario Midwifery Program and Newborn Screening Ontario. The new BORN Information System (BIS) system went live in 2012 and collects data from fertility clinics, prenatal screening labs specialized antenatal clinics, hospitals, midwifery practices provincial newborn screening labs and follow-up clinics.
</t>
  </si>
  <si>
    <t xml:space="preserve">The CCHS database is compiled by Statistics Canada and is a national cross-sectional survey with information related to health status, health care utilization and health determinants for the Canadian population. The target population of the CCHS includes household residents in all provinces and territories; with the principal exclusion of populations on Indian Reserves, Canadian Forces Bases, and some remote areas. </t>
  </si>
  <si>
    <t>Discharge Abstract Database (CIHI-DAD)</t>
  </si>
  <si>
    <t>Cardiac Care Network (CCN)</t>
  </si>
  <si>
    <t>The DAD is compiled by the Canadian Institute for Health Information and contains administrative, clinical (diagnoses and procedures/interventions), demographic, and administrative information for all admissions to acute care hospitals, rehab, chronic, and day surgery institutions in Ontario. At ICES, consecutive DAD records are linked together to form ‘episodes of care’ among the hospitals to which patients have been transferred after their initial admission.</t>
  </si>
  <si>
    <t>The CAPE Database is a registry of all patients who have ever been rostered to receive care from a particular physician in Ontario and documents the time period in which a patient was rostered to a specific physician. A new record is created when a Registered Person enrols in a program. The individual must be eligible for Ontario Health Insurance at the time of rostering.</t>
  </si>
  <si>
    <t xml:space="preserve">The Ontario Congestive Heart Failure Database is an ICES-derived cohort that was created using a definition of ≥2 physician billing claims with a diagnosis of CHF (OHIP diagnosis code: 428) and/or ≥1 inpatient hospitalization or same day surgery record with a diagnosis of CHF (ICD-9 diagnosis code: 428; ICD-10 diagnosis code: I50; in the primary diagnostic code space) in a two-year period applied to hospitalization (DAD), same day surgery (SDS), and physician billing claims (OHIP) data to determine the diagnosis date for incident cases of CHF in Ontario. </t>
  </si>
  <si>
    <t>The Institution Information System (INST) database  contains information on  health care institutions funded by the Ministry of Health and Long-Term Care (MOHLTC). The available data from this database includes: information on beds available in acute care hospitals, lookup tables between AMINST and INST, and acute care hospitals (geographic information, number of OHIP claims, etc.).</t>
  </si>
  <si>
    <t>The LHIN database contains information on LHIN information tables, Dissemination Areas, LHIN/sub-LHIN population estimates and projections and postal code lookup tables.</t>
  </si>
  <si>
    <t>The OBSP database is collected by Cancer Care Ontario as one of their cancer prevention programs. The database contains date of screening, type of screening and date of first contact to centre.</t>
  </si>
  <si>
    <t>The CCN database is collected and maintained by the Cardiac Care Network and serves as a waiting list management system which is used to facilitate and monitor access to cardiac surgery. The database includes all eighteen hospitals in Ontario that perform adult cardiac catheterization and surgery. A patient is added to the list when s/he is referred for cardiac surgery; and removed from the list at the time of surgery, death, or a decision not to pursue surgery.</t>
  </si>
  <si>
    <t>The MCSS dataset is maintained by the Ministry of Community and Social Services and contains data related to social determinants of health for Ontarians on social assistance or related to Ontario’s poverty reduction strategy.</t>
  </si>
  <si>
    <t>Homecare Database (HCD)</t>
  </si>
  <si>
    <t>Surname-Based Ethnicity Group (ETHNIC)</t>
  </si>
  <si>
    <t>The Home Care Database is maintained by Health Shared Services Ontario and is a clinical, client-centered database that captures all home care services provided or coordinated by Local Health Integration Networks. This dataset contains information on client, intake, assessment, admission, diagnostic and surgical procedure, and service delivery.</t>
  </si>
  <si>
    <t xml:space="preserve">This dataset is derived by applying validated lists of South Asian and Chinese surnames to the raw Registered Persons Database (RPDB) which includes surnames to assign an ethnicity to all Ontario residents. The “general population” includes all individuals whose surname was not on either list, including those from other visible minority groups. </t>
  </si>
  <si>
    <t>The Ontario COPD Database is an ICES-derived cohort that is created using two separate algorithms applied to inpatient hospitalization (DAD), same day surgery (SDS) records, and physician billing claims (OHIP) data to determine the diagnosis date for incident cases of COPD in Ontario.  In an algorithm which maximizes sensitivity, the definition for COPD is any physician billing claim with a diagnosis for COPD (OHIP diagnosis codes: 491, 492, 496) or any inpatient hospitalization or same day surgery record with a diagnosis for COPD (ICD-9 diagnosis codes: 491, 492, 496; ICD-10 diagnosis codes: J41- J44; in any diagnostic code space).</t>
  </si>
  <si>
    <t>The IPDB provides information about all physicians who have practiced in Ontario and is comprised of data contained in the OHIP Claims History Database, the OHIP Corporate Provider Database (CPDB), and the Ontario Physician Human Resource Data Centre (OPHRDC) Database. The database contains information on demographics (age, gender, year of graduation, school of graduation); specialty (functional and certified); location of practice; and measures of physician activity (billings and workload data).</t>
  </si>
  <si>
    <t xml:space="preserve">ONMARG is a geographically (census) based index developed to quantify the degree of marginalization occurring across the province of Ontario. It is comprised of four major dimensions thought to underlie the construct of marginalization: residential instability, material deprivation, dependency, and ethnic concentration. The dataset contains census divisions (CD), census tracts (CT), census subdivisions (CSD), consolidated municipal service manager areas (CMSM), public health units (PHU), local health integration networks (LHIN), sub-LHINs, and dissemination areas (DA).
</t>
  </si>
  <si>
    <t>The NDFP database is collected by Cancer Care Ontario and captures the use of new, often expensive, cancer drugs. The program was created in 1995 to ensure that Ontario patients have equal access to high-quality intravenous (IV) cancer drugs. The data includes list of drugs, frequency by drug name, patient and treatment data, including size (height, weight) and dosage.</t>
  </si>
  <si>
    <t xml:space="preserve">The HIVOHTN database was compiled by the Ontario HIV Treatment Network (OHTN), as part of the OHTN Cohort Study (OCS). The OCS is an anonymous, observational, open, dynamic cohort study of people living with HIV in Ontario. The study began in 1994 as clinical information collected from individuals living with HIV in Ontario was entered into a database. The source population consists of HIV-infected persons in Ontario who have been diagnosed and have entered care. </t>
  </si>
  <si>
    <t>Ontario Population Estimates and Projections (POP)</t>
  </si>
  <si>
    <t>Ontario Renal Registry System (ORRS)</t>
  </si>
  <si>
    <t>The NACRS is compiled by the Canadian Institute for Health Information and contains administrative, clinical (diagnoses and procedures), demographic, and administrative information for all patient visits made to hospital- and community-based ambulatory care centres (emergency departments, day surgery units, hemodialysis units, and cancer care clinics). At ICES, NACRS records are linked with other data sources (DAD, OMHRS) to identify transitions to other care settings, such as inpatient acute care or psychiatric care.</t>
  </si>
  <si>
    <t>These files contain intercensal and postcensal estimates of the Ontario population by sex, age, and geographic areas. All estimates are of the population on July 1 of the given year.</t>
  </si>
  <si>
    <t>The Ontario HIV Database is an ICES-derived cohort that is created using a definition of ≥3 physician billing claims with a diagnosis of HIV (OHIP diagnosis codes: 042, 043, 044) in a three-year period applied to physician billing claims (OHIP) data to determine the diagnosis date for incident cases of HIV in Ontario.</t>
  </si>
  <si>
    <t>The PCCF database will link to postal codes within a given cohort and determine other census geographic identifiers such as, dissemination/enumeration area, census division, longitute/latitude, urban/rural flag and neighbourhood income quintile.</t>
  </si>
  <si>
    <t>The ORRS database is collected by Cancer Care Ontario and collects timely chronic kidney disease (CKD) and renal dialysis data. The program collects data through a paper-based monthly survey and reports on a number of potential CKD indicators. The ORRS data files include patient registration data, treatment, clinic visits, survey assessment and type of dialysis.</t>
  </si>
  <si>
    <t xml:space="preserve">The POGONIS database is collected by the Pediatric Oncology Group of Ontario’s Networked Information System and captures information on childhood cancer cases in Ontario since 1985 and contains detailed clinical information on diagnosis, treatment, complications and long-term outcomes. In Ontario, POGONIS data is used to monitor incidence and prevalence of childhood cancer, the demand for cancer care,  cancer treatment,  outcomes and long-term effects. </t>
  </si>
  <si>
    <t>Immigration, Refugees, and Citizenship Canada’s (IRCC) Permanent Resident Database</t>
  </si>
  <si>
    <t>Actvity Level Reporting (ALR)</t>
  </si>
  <si>
    <t>The NRS is compiled by the Canadian Institute for Health Information and contains client data collected from participating adult inpatient rehabilitation facilities and programs across Canada. Main data elements contain socio-demographic information, administrative data (e.g. referral, admission and discharge), health characteristics, activities and participation (e.g. ADL, communication, social interaction), and interventions.</t>
  </si>
  <si>
    <t>The Ontario portion of the IRCC Permanent Resident Database includes immigration application records for people who initially applied to land in Ontario since 1985. The dataset contains permanent residents’ demographic information such as country of citizenship, level of education, mother tongue, and landing date. New immigrants who are currently residing in Ontario but originally landed in another province are not captured in this dataset.</t>
  </si>
  <si>
    <t xml:space="preserve">The Ontario Hypertension Database is an ICES-derived cohort and created using a definition of ≥2 physician billing claims with a diagnosis of hypertension (OHIP diagnosis codes: 401-405) and/or ≥1 inpatient hospitalization or same day surgery record with a diagnosis of hypertension (ICD-9 diagnosis codes: 401-405; ICD-10 diagnosis codes: I10-I13, I15; in any diagnostic code space) in a two-year period applied to hospitalization (DAD), same day surgery (SDS), and physician billing claims (OHIP) data to determine the diagnosis date for incident cases of hypertension in Ontario. Physician claims and hospitalizations with a diagnosis of hypertension occurring within 120 prior to and 180 days after a gestational hospitalization record are excluded.
</t>
  </si>
  <si>
    <t>The ALR database is collected by Cancer Care Ontario and represents the basic set of data elements required to produce the quality, cost and performance indicators for the cancer system. The data elements constitute patient level activity within the cancer system focused on radiation and systemic therapy services and outpatient oncology clinic visits. This data is also a key component of the Ontario Cancer Registry (OCR), which registers every malignant neoplasm diagnosed in Ontario.</t>
  </si>
  <si>
    <t>Office of the Registrar General - Deaths (ORGD) Vital Statistics Database</t>
  </si>
  <si>
    <t>The ODB database contains prescription medication claims for those covered under the provincial drug program, mainly: those aged 65 years and older, nursing home residents, patients receiving services under the Ontario Home Care program, those receiving social assistance, and residents eligible for specialized drug programs. Main data elements include drug identifier, quantity, # days supplied, date disepensed, cost, and patient, pharmacy and physician identifiers.</t>
  </si>
  <si>
    <t>The ORGD Vital Statistics Database contains information on all deaths registered in Ontario starting on January 1, 1990. Information on the causes of death (immediate, antecedent, and underlying) recorded on the death certificate are captured. At ICES, a single cause of death variable is derived based on the underlying cause of death if available and, otherwise, the immediate cause of death using the ICD-9 coding system.</t>
  </si>
  <si>
    <t>The ICES MOMBABY Database is an ICES-derived cohort that links the DAD inpatient admission records of delivering mothers and their newborns. From 2002 onward, this linkage is performed deterministically using a maternal-newborn chart matching number. Prior to 2002, mothers were linked to their children by matching on the institutions they were admitted, their postal codes, and their admission/discharge dates.</t>
  </si>
  <si>
    <t>Ontario Health Insurance Plan (OHIP)</t>
  </si>
  <si>
    <t>PCPOP</t>
  </si>
  <si>
    <t>Ontario Diabetes Database (ODD)</t>
  </si>
  <si>
    <t>The OHIP claims database contains information on inpatient and outpatient services provided to Ontario residents eligible for the province’s publicly funded health insurance system by fee-for-service health care practitioners (primarily physicians) and “shadow billings” for those paid through non-fee-for-service payment plans. The main data elements include patient and physician identifiers (encrypted), code for service provided, date of service,  associated diagnosis, and fee paid.</t>
  </si>
  <si>
    <t>The Primary Care Population (PCPOP) dataset is a population level dataset that includes all people in Ontario who are deemed alive and Ontario Health Insurance Plan (OHIP) eligible at a given point in time. All indicators are as of the index date (31 of March of a given year), with various look back periods. In addition to the basic demographic variables, the dataset includes information on Primary Care Rostering, including which physician/group and FHT the patient is enrolled or virtually enrolled to.</t>
  </si>
  <si>
    <t>The Ontario Diabetes Database is an ICES-derived cohort and is created using algorithms applied to inpatient hospitalization (DAD) records, same day surgery (SDS) records, and physician billing claims (OHIP) data to determine the diagnosis date for incident cases of diabetes in Ontario. For adults aged 19 years and greater, the definition for diabetes is 2 physician billing claims with a diagnosis for diabetes (OHIP diagnosis code: 250) or 1 inpatient hospitalization or same day surgery record with a diagnosis for diabetes (ICD-9 diagnosis code: 250; ICD-10 diagnosis codes: E10, E11, E13, E14; in any diagnostic code space) within a 2 year period. Physician claims and hospitalizations with a diagnosis of diabetes occurring within 120 prior to and 180 days after a gestational hospitalization record were excluded.</t>
  </si>
  <si>
    <t>Ontario Mental Health Reporting System (OMHRS)</t>
  </si>
  <si>
    <t>Ontario Myocardial Infarction Database (OMID)</t>
  </si>
  <si>
    <t>The OMHRS is compiled by the Canadian Institute for Health Information and contains administrative, clinical (diagnoses and procedures), demographic, and administrative information for all admissions to adult designated inpatient mental health beds. This includes beds in general hospitals, provincial psychiatric facilities, and specialty psychiatric facilities. Clinical assessment data is ascertained using the Resident Assessment Instrument for Mental Health (RAI-MH), but different amounts of information are collected using this instrument depending on the length of stay in the mental health bed. Multiple assessments may occur during the length of a mental health admission.</t>
  </si>
  <si>
    <t>The Ontario Myocardial Infarction Database is an ICES-derived cohort and contains records of all inpatient hospital admissions for acute MIs (ICD-9 diagnosis code: 410; ICD-10 diagnosis code: I21; in the primary diagnostic code space) in Ontario since 1991. These admissions are ascertained using the DAD and exclude in-hospital events and admissions where there had been a previous discharge for acute myocardial infarction in the previous year. This cohort of patients with acute MI hospital admissions is linked with hospitalization (DAD), same day surgery (SDS), and physician billing claims data (OHIP) to create indicators of hospital readmission after discharge and receipt of cardiac procedures during and after the initial hospital admission.</t>
  </si>
  <si>
    <t>Same-Day Surgery (SDS)</t>
  </si>
  <si>
    <t>Ontario Rheumatoid Arthritis Database (ORAD)</t>
  </si>
  <si>
    <t>The SDS is compiled by the Canadian Institute for Health Information and contains administrative, clinical (diagnoses and procedures), demographic, and administrative information for all patient visits made to day surgery institutions in Ontario. The main data elements include patient demographics, clinical data (diagnoses, procedures, physician), administrative data (institution/hospital number etc.), financial data, service-specific data elements for day surgery and emergency.</t>
  </si>
  <si>
    <t>The Ontario Rheumatoid Arthritis Database is an ICES-derived cohort and created using a definition of ≥3 physician billing claims, and at least 1 claim billed by a musculoskeletal specialist, with a diagnosis of rheumatoid arthritis (OHIP diagnosis code: 714) and/or ≥1 inpatient hospitalization or same day surgery record with a diagnosis of rheumatoid arthritis (ICD-9 diagnosis code: 714; ICD-10 diagnosis codes: M05, M06; in any diagnostic code space) in a two-year period applied to hospitalization (DAD), same day surgery (SDS), and physician billing claims (OHIP) data to determine the diagnosis date for incident cases of rheumatoid arthritis in Ontario.</t>
  </si>
  <si>
    <t>The Assistive Devices Program (ADP) provides consumer-centered support and funding to Ontario residents who have long-term physical disabilities, and to provide access to personalized assistive devices appropriate for the individual's basic needs. The available data files include general information on select devices, renewal, insulin pumps &amp; supplies, home oxygen, respiratory equipment &amp; supplies, and ventilator equipment &amp; supplies.</t>
  </si>
  <si>
    <t>Resident Assessment Instrument  - Home Care (RAIHC)</t>
  </si>
  <si>
    <t>The RAIHC database is managed by the Community Care Access Centres (CCACs) and is a standardized clinical assessment to all long-stay home care clients in Ontario defined as clients receiving ongoing support for at least 60 consecutive days. Data collected include comprehensive clinical, functional and resource utilization information that are used to inform client needs. When used over time, it provides the basis for an outcome-based assessment of the person’s response to care or services.</t>
  </si>
  <si>
    <t xml:space="preserve">The interRAICA  is a short, standardized screening assessment completed for adults at the time of intake to services at the community care access centres (CCACs) from community or hospital settings. It was designed to collect clinical information – including recent health system use, quality of life, health problems and treatments – to guide decisions where either no RAIHC will be done, or until RAIHC is completed.  The assessment was implemented in Ontario in 2010. </t>
  </si>
  <si>
    <t>The CPRO database is collected and maintained by the Community Care Access Centres (CCACs) and contains long-term care home application information at the client level.  The dataset contains three broad types of information: client characteristics and location at application, LTC home choices, and milestone (date) events through the LTC placement process.</t>
  </si>
  <si>
    <r>
      <t>The CORR database is a national information system which records and analyzes the level of activity and outcome of vital organ transplantation and renal dialysis activities.</t>
    </r>
    <r>
      <rPr>
        <sz val="11"/>
        <color theme="1"/>
        <rFont val="Calibri"/>
        <family val="2"/>
        <scheme val="minor"/>
      </rPr>
      <t xml:space="preserve"> The</t>
    </r>
    <r>
      <rPr>
        <sz val="11"/>
        <color rgb="FF000000"/>
        <rFont val="Calibri"/>
        <family val="2"/>
        <scheme val="minor"/>
      </rPr>
      <t xml:space="preserve"> database can be roughly divided into THREE main components: patient data (dialysis and transplant), donor data, and facility data.</t>
    </r>
  </si>
  <si>
    <t>2020 0970 172 000</t>
  </si>
  <si>
    <t>Burden of illness study: atopic dermatitis, asthma, and nasal polyps</t>
  </si>
  <si>
    <t>Bo Zhang - Senior Analyst, Refik Saskin - Staff Scientist, Stefana Jovanovska - Research Program Manager</t>
  </si>
  <si>
    <t>2020-May-05</t>
  </si>
  <si>
    <r>
      <t>Atif Kukaswadia (atif.kukaswadia@iqvia.com</t>
    </r>
    <r>
      <rPr>
        <b/>
        <sz val="10"/>
        <rFont val="Arial"/>
        <family val="2"/>
      </rPr>
      <t>)</t>
    </r>
    <r>
      <rPr>
        <sz val="10"/>
        <rFont val="Arial"/>
        <family val="2"/>
      </rPr>
      <t>, Drew Neish (drew.neish@iqvia.com)</t>
    </r>
  </si>
  <si>
    <t>Refik Saskin</t>
  </si>
  <si>
    <t>Tel: 416-480-4055</t>
  </si>
  <si>
    <t>refik.saskin@ices.on.ca</t>
  </si>
  <si>
    <t>Discharge Abstract Database (DAD)</t>
  </si>
  <si>
    <t>Ontario population diagnosed with atopic dermatitis (AD) asthma, nasal polyps (NP) between 2002 and 2018</t>
  </si>
  <si>
    <t>Fiscal years 2002-2018.</t>
  </si>
  <si>
    <r>
      <t>1.1</t>
    </r>
    <r>
      <rPr>
        <b/>
        <sz val="9"/>
        <color theme="1"/>
        <rFont val="Arial"/>
        <family val="2"/>
      </rPr>
      <t xml:space="preserve"> AD General Cohort</t>
    </r>
    <r>
      <rPr>
        <sz val="9"/>
        <color theme="1"/>
        <rFont val="Arial"/>
        <family val="2"/>
      </rPr>
      <t xml:space="preserve">
Patients must have AD diagnosis codes entered twice ≥7 days and ≤365 days between April 1, 2002 and Dec 31, 2018.
1.2 </t>
    </r>
    <r>
      <rPr>
        <b/>
        <sz val="9"/>
        <color theme="1"/>
        <rFont val="Arial"/>
        <family val="2"/>
      </rPr>
      <t>AD Case Cohort</t>
    </r>
    <r>
      <rPr>
        <sz val="9"/>
        <color theme="1"/>
        <rFont val="Arial"/>
        <family val="2"/>
      </rPr>
      <t xml:space="preserve">
Patients in the AD general cohort and received treatment for moderate-severe AD.
1.3 </t>
    </r>
    <r>
      <rPr>
        <b/>
        <sz val="9"/>
        <color theme="1"/>
        <rFont val="Arial"/>
        <family val="2"/>
      </rPr>
      <t>AD Control Cohort</t>
    </r>
    <r>
      <rPr>
        <sz val="9"/>
        <color theme="1"/>
        <rFont val="Arial"/>
        <family val="2"/>
      </rPr>
      <t xml:space="preserve">
Patients in the AD general cohort and must have ODB eligibility (any ODB claim) between April 1, 2008 and March 31, 2013, but not in the AD case cohort.
2.1</t>
    </r>
    <r>
      <rPr>
        <b/>
        <sz val="9"/>
        <color theme="1"/>
        <rFont val="Arial"/>
        <family val="2"/>
      </rPr>
      <t xml:space="preserve"> Asthma General Cohort</t>
    </r>
    <r>
      <rPr>
        <sz val="9"/>
        <color theme="1"/>
        <rFont val="Arial"/>
        <family val="2"/>
      </rPr>
      <t xml:space="preserve">
Meet the criteria for the ICES asthma cohort between April 1, 2002 and March 31, 2018, including:
≥2 OHIP claims for asthma within 2 years, OR
≥ 1 hospital admission(s) for asthma
2.2 </t>
    </r>
    <r>
      <rPr>
        <b/>
        <sz val="9"/>
        <color theme="1"/>
        <rFont val="Arial"/>
        <family val="2"/>
      </rPr>
      <t>Asthma Case Cohort</t>
    </r>
    <r>
      <rPr>
        <sz val="9"/>
        <color theme="1"/>
        <rFont val="Arial"/>
        <family val="2"/>
      </rPr>
      <t xml:space="preserve">
Patients must be in the asthma general cohort and must meet the asthma case cohort definitions: i) receiving moderate to severe asthma medication; and ii) followed by uncontrolled asthma.
2.3 </t>
    </r>
    <r>
      <rPr>
        <b/>
        <sz val="9"/>
        <color theme="1"/>
        <rFont val="Arial"/>
        <family val="2"/>
      </rPr>
      <t>Asthma Control Cohort</t>
    </r>
    <r>
      <rPr>
        <sz val="9"/>
        <color theme="1"/>
        <rFont val="Arial"/>
        <family val="2"/>
      </rPr>
      <t xml:space="preserve">
Patients who were in the asthma general cohort and who used the moderate to severe asthma medication during the selection period (01 April 2008 and 31 Mar 2013) BUT NOT followed by uncontrolled asthma, and not in the asthma case cohort. 
3.1 </t>
    </r>
    <r>
      <rPr>
        <b/>
        <sz val="9"/>
        <color theme="1"/>
        <rFont val="Arial"/>
        <family val="2"/>
      </rPr>
      <t>NP General Cohort</t>
    </r>
    <r>
      <rPr>
        <sz val="9"/>
        <color theme="1"/>
        <rFont val="Arial"/>
        <family val="2"/>
      </rPr>
      <t xml:space="preserve">
Patients who had 2 or more NP events in ≥90 days and ≤730 days between April 1, 2002 and March 31, 2018.
3.2 </t>
    </r>
    <r>
      <rPr>
        <b/>
        <sz val="9"/>
        <color theme="1"/>
        <rFont val="Arial"/>
        <family val="2"/>
      </rPr>
      <t>NP Case Cohort</t>
    </r>
    <r>
      <rPr>
        <sz val="9"/>
        <color theme="1"/>
        <rFont val="Arial"/>
        <family val="2"/>
      </rPr>
      <t xml:space="preserve">
1. Patients must be in the NP general cohort;
2. Patients must have at least one diagnosis of unilateral intranasal ethmoidectomy or nasal polyp excision  between April 1, 2002 and March 31, 2018;
3. Patients must have ODB eligibility (any ODB claim) in the year after the NP case cohort index date.
3.3 </t>
    </r>
    <r>
      <rPr>
        <b/>
        <sz val="9"/>
        <color theme="1"/>
        <rFont val="Arial"/>
        <family val="2"/>
      </rPr>
      <t>NP Control Cohort</t>
    </r>
    <r>
      <rPr>
        <sz val="9"/>
        <color theme="1"/>
        <rFont val="Arial"/>
        <family val="2"/>
      </rPr>
      <t xml:space="preserve">
1. Patients must be in the NP general cohort;
2. Patients must have ODB eligibility (any ODB claim) at a time point between April 1, 2008 and March 31, 2013.
3.4 </t>
    </r>
    <r>
      <rPr>
        <b/>
        <sz val="9"/>
        <color theme="1"/>
        <rFont val="Arial"/>
        <family val="2"/>
      </rPr>
      <t>NP Surgery Prevalence Cohort</t>
    </r>
    <r>
      <rPr>
        <sz val="9"/>
        <color theme="1"/>
        <rFont val="Arial"/>
        <family val="2"/>
      </rPr>
      <t xml:space="preserve">
1. Patient must have one of the following OHIP codes for unilateral intranasal ethmoidectomy or nasal polyp excision within any fiscal year from April 1, 2008 to March 31, 2018; 
2. Patients must be alive on April 1st of the reported prevalence year;
3. Patients must be an Ontario resident on April 1st of the reported prevalence year;
4. Patient must be 18 years of age on April 1st of the reported prevalence year.</t>
    </r>
  </si>
  <si>
    <r>
      <rPr>
        <b/>
        <sz val="9"/>
        <color theme="1"/>
        <rFont val="Arial"/>
        <family val="2"/>
      </rPr>
      <t xml:space="preserve">General Exclusions 
</t>
    </r>
    <r>
      <rPr>
        <sz val="9"/>
        <color theme="1"/>
        <rFont val="Arial"/>
        <family val="2"/>
      </rPr>
      <t>1. Invalid IKN;
2. Invalid birth date (missing or after index date), Invalid death date (before index date), missing LHIN or Invalid gender from RPDB;
3. Death within 2 years (for AD and asthma) or 5 years (for NP)  of the case and  control index date;
4. OHIP coverage less than 2 years (for AD and asthma) or 5 years (for NP)  after the case or control index date;</t>
    </r>
    <r>
      <rPr>
        <b/>
        <sz val="9"/>
        <color theme="1"/>
        <rFont val="Arial"/>
        <family val="2"/>
      </rPr>
      <t xml:space="preserve">
Additional exclusion criteria for the AD case cohort  
</t>
    </r>
    <r>
      <rPr>
        <sz val="9"/>
        <color theme="1"/>
        <rFont val="Arial"/>
        <family val="2"/>
      </rPr>
      <t>1. Patients who have had a psoriasis diagnosis within ± 1 year of receiving the treatment for  moderate-severe AD; specifically, they cannot have a psoriasis diagnosis within 365 days from the earliest event date for moderate/severe AD treatment which has an event from the general AD cohort within the previous 90 days;
2. Patients who were &lt;0.5 years of age at index date.</t>
    </r>
    <r>
      <rPr>
        <b/>
        <sz val="9"/>
        <color theme="1"/>
        <rFont val="Arial"/>
        <family val="2"/>
      </rPr>
      <t xml:space="preserve">
Additional exclusion criteria for the AD control cohort  
</t>
    </r>
    <r>
      <rPr>
        <sz val="9"/>
        <color theme="1"/>
        <rFont val="Arial"/>
        <family val="2"/>
      </rPr>
      <t>1. Patients received a treatment for moderate-severe AD within 2 years after or 1 year prior to the AD control  cohort index date (also need to note how many patients had received a treatment for moderate-severe AD more than 1 year prior to the AD control cohort index date, but do not exclude them;
2. Patients who were &lt;0.5 years of age at the AD case cohort index date.</t>
    </r>
    <r>
      <rPr>
        <b/>
        <sz val="9"/>
        <color theme="1"/>
        <rFont val="Arial"/>
        <family val="2"/>
      </rPr>
      <t xml:space="preserve">
Additional exclusion criteria for the asthma case and control cohort  
</t>
    </r>
    <r>
      <rPr>
        <sz val="9"/>
        <color theme="1"/>
        <rFont val="Arial"/>
        <family val="2"/>
      </rPr>
      <t xml:space="preserve">Patients who were &lt;12 years of age at index date. </t>
    </r>
    <r>
      <rPr>
        <b/>
        <sz val="9"/>
        <color theme="1"/>
        <rFont val="Arial"/>
        <family val="2"/>
      </rPr>
      <t xml:space="preserve">
Additional exclusion criteria for the NP cohorts</t>
    </r>
    <r>
      <rPr>
        <sz val="9"/>
        <color theme="1"/>
        <rFont val="Arial"/>
        <family val="2"/>
      </rPr>
      <t xml:space="preserve">
1. Patients who were &lt;18 years of age at index date;
2. NP surgery at point of 5 years prior to NP index date.</t>
    </r>
  </si>
  <si>
    <t>Matching</t>
  </si>
  <si>
    <t>In this study, once all the cohorts have been created for asthma, AD, and NP, exact matching via a two-stage matching process will be used to ensure balanced baselines between the respective case and control cohorts. For each patient in the case cohort, up to four patients in the control cohort will be matched based on:
1.    Age on genearal index date (try exact first for age difference at 0, then by ±1, 2, 3 and 5 years)
2.    General definition index year 
3.    Sex 
4.    Geographic location (LHIN) at general definition index date
5.    Charlson Comorbidity Index (CCI) score (range match: Low - CCI&lt;4 or missing and CCI&gt;=4)  
6.    Neighbourhood income quintiles at general definition index date
 Addictionally, only for the asthma cohort, patients will be matched on their:
a)	 GINA status (i.e., GINA 4 or GINA 5)
                 AND
b) 	Biologic medication use (i.e., on or not-on a biologic therapy indicated for asthma)</t>
  </si>
  <si>
    <t>Selection Criteria for Case</t>
  </si>
  <si>
    <t xml:space="preserve">Number of unique patients </t>
  </si>
  <si>
    <t>Selection Criteria for Control</t>
  </si>
  <si>
    <t>Number of unique patients</t>
  </si>
  <si>
    <r>
      <t>1.</t>
    </r>
    <r>
      <rPr>
        <sz val="7"/>
        <color theme="1"/>
        <rFont val="Times New Roman"/>
        <family val="1"/>
      </rPr>
      <t xml:space="preserve">     </t>
    </r>
    <r>
      <rPr>
        <sz val="10"/>
        <color theme="1"/>
        <rFont val="Arial"/>
        <family val="2"/>
      </rPr>
      <t>Patients in the ICES database, from April 1st, 2002 to March 31st, 2018, who meet the AD general definition (outlined in section 4.4.1)</t>
    </r>
  </si>
  <si>
    <r>
      <t>2.</t>
    </r>
    <r>
      <rPr>
        <sz val="7"/>
        <color theme="1"/>
        <rFont val="Times New Roman"/>
        <family val="1"/>
      </rPr>
      <t xml:space="preserve">     </t>
    </r>
    <r>
      <rPr>
        <sz val="10"/>
        <color theme="1"/>
        <rFont val="Arial"/>
        <family val="2"/>
      </rPr>
      <t>From cohort of patients in criteria 1, patients who were indexed on the following criteria of the AD case cohort definition (outlined in section 4.4.2) in the selection period (April 1</t>
    </r>
    <r>
      <rPr>
        <vertAlign val="superscript"/>
        <sz val="10"/>
        <color theme="1"/>
        <rFont val="Arial"/>
        <family val="2"/>
      </rPr>
      <t>st</t>
    </r>
    <r>
      <rPr>
        <sz val="10"/>
        <color theme="1"/>
        <rFont val="Arial"/>
        <family val="2"/>
      </rPr>
      <t xml:space="preserve"> 2008 to March 31</t>
    </r>
    <r>
      <rPr>
        <vertAlign val="superscript"/>
        <sz val="10"/>
        <color theme="1"/>
        <rFont val="Arial"/>
        <family val="2"/>
      </rPr>
      <t>st</t>
    </r>
    <r>
      <rPr>
        <sz val="10"/>
        <color theme="1"/>
        <rFont val="Arial"/>
        <family val="2"/>
      </rPr>
      <t xml:space="preserve"> 2013), after meeting criteria 1:</t>
    </r>
  </si>
  <si>
    <r>
      <t>2.</t>
    </r>
    <r>
      <rPr>
        <sz val="7"/>
        <color theme="1"/>
        <rFont val="Times New Roman"/>
        <family val="1"/>
      </rPr>
      <t xml:space="preserve">     </t>
    </r>
    <r>
      <rPr>
        <sz val="10"/>
        <color theme="1"/>
        <rFont val="Arial"/>
        <family val="2"/>
      </rPr>
      <t>From cohort of patients in criteria 1, patients must have ODB eligibility between 01Apr2008 and 31Mar2013</t>
    </r>
  </si>
  <si>
    <r>
      <rPr>
        <sz val="10"/>
        <color theme="1"/>
        <rFont val="Arial"/>
        <family val="2"/>
      </rPr>
      <t>i.</t>
    </r>
    <r>
      <rPr>
        <sz val="7"/>
        <color theme="1"/>
        <rFont val="Times New Roman"/>
        <family val="1"/>
      </rPr>
      <t xml:space="preserve">        </t>
    </r>
    <r>
      <rPr>
        <sz val="10"/>
        <color theme="1"/>
        <rFont val="Arial"/>
        <family val="2"/>
      </rPr>
      <t>≥1 claim for an immunomodulator</t>
    </r>
  </si>
  <si>
    <r>
      <rPr>
        <sz val="10"/>
        <rFont val="Arial"/>
        <family val="2"/>
      </rPr>
      <t>ii.</t>
    </r>
    <r>
      <rPr>
        <sz val="7"/>
        <rFont val="Times New Roman"/>
        <family val="1"/>
      </rPr>
      <t xml:space="preserve">        </t>
    </r>
    <r>
      <rPr>
        <sz val="10"/>
        <rFont val="Arial"/>
        <family val="2"/>
      </rPr>
      <t xml:space="preserve">≥1 claim for a high potency steroid (TCS) </t>
    </r>
  </si>
  <si>
    <r>
      <rPr>
        <sz val="10"/>
        <rFont val="Arial"/>
        <family val="2"/>
      </rPr>
      <t>iii.</t>
    </r>
    <r>
      <rPr>
        <sz val="7"/>
        <rFont val="Times New Roman"/>
        <family val="1"/>
      </rPr>
      <t xml:space="preserve">        </t>
    </r>
    <r>
      <rPr>
        <sz val="10"/>
        <rFont val="Arial"/>
        <family val="2"/>
      </rPr>
      <t>≥1 claim for a high potency steroid (TCI)</t>
    </r>
  </si>
  <si>
    <r>
      <rPr>
        <sz val="10"/>
        <rFont val="Arial"/>
        <family val="2"/>
      </rPr>
      <t>iv.</t>
    </r>
    <r>
      <rPr>
        <sz val="7"/>
        <rFont val="Times New Roman"/>
        <family val="1"/>
      </rPr>
      <t xml:space="preserve">        </t>
    </r>
    <r>
      <rPr>
        <sz val="10"/>
        <rFont val="Arial"/>
        <family val="2"/>
      </rPr>
      <t>Phototherapy treatment</t>
    </r>
  </si>
  <si>
    <r>
      <rPr>
        <sz val="10"/>
        <rFont val="Arial"/>
        <family val="2"/>
      </rPr>
      <t>v.</t>
    </r>
    <r>
      <rPr>
        <sz val="7"/>
        <rFont val="Times New Roman"/>
        <family val="1"/>
      </rPr>
      <t xml:space="preserve">        </t>
    </r>
    <r>
      <rPr>
        <sz val="10"/>
        <rFont val="Arial"/>
        <family val="2"/>
      </rPr>
      <t>Receiving any one of the above 4 treatments in 'i-iv'</t>
    </r>
  </si>
  <si>
    <r>
      <rPr>
        <sz val="10"/>
        <rFont val="Arial"/>
        <family val="2"/>
      </rPr>
      <t>vi.</t>
    </r>
    <r>
      <rPr>
        <sz val="7"/>
        <rFont val="Times New Roman"/>
        <family val="1"/>
      </rPr>
      <t xml:space="preserve">       </t>
    </r>
    <r>
      <rPr>
        <sz val="10"/>
        <rFont val="Arial"/>
        <family val="2"/>
      </rPr>
      <t>Having an AD diagnosis in the previous 90 days from 'V'</t>
    </r>
  </si>
  <si>
    <r>
      <rPr>
        <sz val="10"/>
        <rFont val="Arial"/>
        <family val="2"/>
      </rPr>
      <t>vii.</t>
    </r>
    <r>
      <rPr>
        <sz val="7"/>
        <rFont val="Times New Roman"/>
        <family val="1"/>
      </rPr>
      <t>      </t>
    </r>
    <r>
      <rPr>
        <sz val="10"/>
        <rFont val="Arial"/>
        <family val="2"/>
      </rPr>
      <t>Having a diagnosis of psoriasis within +/- 1 year of receiving the treatment for moderate-severe AD among patients in 'VI'</t>
    </r>
  </si>
  <si>
    <r>
      <t>3.</t>
    </r>
    <r>
      <rPr>
        <sz val="7"/>
        <rFont val="Times New Roman"/>
        <family val="1"/>
      </rPr>
      <t xml:space="preserve">     </t>
    </r>
    <r>
      <rPr>
        <sz val="10"/>
        <rFont val="Arial"/>
        <family val="2"/>
      </rPr>
      <t xml:space="preserve">From cohort of patients in criteria 2, patients who </t>
    </r>
    <r>
      <rPr>
        <b/>
        <sz val="10"/>
        <rFont val="Arial"/>
        <family val="2"/>
      </rPr>
      <t>do not</t>
    </r>
    <r>
      <rPr>
        <sz val="10"/>
        <rFont val="Arial"/>
        <family val="2"/>
      </rPr>
      <t xml:space="preserve"> have missing demographics at AD Case index date (sex, age, LHIN) in all databases</t>
    </r>
  </si>
  <si>
    <r>
      <t>4.</t>
    </r>
    <r>
      <rPr>
        <sz val="7"/>
        <rFont val="Times New Roman"/>
        <family val="1"/>
      </rPr>
      <t xml:space="preserve">     </t>
    </r>
    <r>
      <rPr>
        <sz val="10"/>
        <rFont val="Arial"/>
        <family val="2"/>
      </rPr>
      <t xml:space="preserve">From cohort of patients in criteria 3, patients who </t>
    </r>
    <r>
      <rPr>
        <b/>
        <sz val="10"/>
        <rFont val="Arial"/>
        <family val="2"/>
      </rPr>
      <t>did not</t>
    </r>
    <r>
      <rPr>
        <sz val="10"/>
        <rFont val="Arial"/>
        <family val="2"/>
      </rPr>
      <t xml:space="preserve"> have a death date in the ICES data within the 2 years after the AD Case index date</t>
    </r>
  </si>
  <si>
    <r>
      <t>5.</t>
    </r>
    <r>
      <rPr>
        <sz val="7"/>
        <rFont val="Times New Roman"/>
        <family val="1"/>
      </rPr>
      <t xml:space="preserve">     </t>
    </r>
    <r>
      <rPr>
        <sz val="10"/>
        <rFont val="Arial"/>
        <family val="2"/>
      </rPr>
      <t xml:space="preserve">From cohort of patients in criteria 4, patients who </t>
    </r>
    <r>
      <rPr>
        <b/>
        <sz val="10"/>
        <rFont val="Arial"/>
        <family val="2"/>
      </rPr>
      <t>do not</t>
    </r>
    <r>
      <rPr>
        <sz val="10"/>
        <rFont val="Arial"/>
        <family val="2"/>
      </rPr>
      <t xml:space="preserve"> have a gap in OHIP coverage (i.e., lack of at least one OHIP claim for any product in any market in each year) within the 2 years after the AD Case index date</t>
    </r>
  </si>
  <si>
    <r>
      <t>6.</t>
    </r>
    <r>
      <rPr>
        <sz val="7"/>
        <rFont val="Times New Roman"/>
        <family val="1"/>
      </rPr>
      <t xml:space="preserve">     </t>
    </r>
    <r>
      <rPr>
        <sz val="10"/>
        <rFont val="Arial"/>
        <family val="2"/>
      </rPr>
      <t xml:space="preserve">From cohort of patients in criteria 5, patients whose age was not &lt;0.5 </t>
    </r>
    <r>
      <rPr>
        <b/>
        <sz val="10"/>
        <rFont val="Arial"/>
        <family val="2"/>
      </rPr>
      <t xml:space="preserve">at </t>
    </r>
    <r>
      <rPr>
        <sz val="10"/>
        <rFont val="Arial"/>
        <family val="2"/>
      </rPr>
      <t xml:space="preserve"> the AD Case index date</t>
    </r>
  </si>
  <si>
    <r>
      <t>3.</t>
    </r>
    <r>
      <rPr>
        <sz val="7"/>
        <rFont val="Times New Roman"/>
        <family val="1"/>
      </rPr>
      <t xml:space="preserve">     </t>
    </r>
    <r>
      <rPr>
        <sz val="10"/>
        <rFont val="Arial"/>
        <family val="2"/>
      </rPr>
      <t xml:space="preserve">From cohort of patients in criteria 2, patients who </t>
    </r>
    <r>
      <rPr>
        <b/>
        <sz val="10"/>
        <rFont val="Arial"/>
        <family val="2"/>
      </rPr>
      <t>were not</t>
    </r>
    <r>
      <rPr>
        <sz val="10"/>
        <rFont val="Arial"/>
        <family val="2"/>
      </rPr>
      <t xml:space="preserve"> in the case cohort</t>
    </r>
  </si>
  <si>
    <r>
      <t>7.</t>
    </r>
    <r>
      <rPr>
        <sz val="7"/>
        <rFont val="Times New Roman"/>
        <family val="1"/>
      </rPr>
      <t xml:space="preserve">     </t>
    </r>
    <r>
      <rPr>
        <sz val="10"/>
        <rFont val="Arial"/>
        <family val="2"/>
      </rPr>
      <t xml:space="preserve">From cohort of patients in criteria 6, patients who have ≥1 control match in the ICES database (Controls defined in section 4.4.3), </t>
    </r>
    <r>
      <rPr>
        <b/>
        <sz val="10"/>
        <rFont val="Arial"/>
        <family val="2"/>
      </rPr>
      <t>prior</t>
    </r>
    <r>
      <rPr>
        <sz val="10"/>
        <rFont val="Arial"/>
        <family val="2"/>
      </rPr>
      <t xml:space="preserve"> to the AD control cohort exclusion criteria being applied (</t>
    </r>
    <r>
      <rPr>
        <b/>
        <sz val="10"/>
        <rFont val="Arial"/>
        <family val="2"/>
      </rPr>
      <t>Note:</t>
    </r>
    <r>
      <rPr>
        <sz val="10"/>
        <rFont val="Arial"/>
        <family val="2"/>
      </rPr>
      <t xml:space="preserve"> Exact matching on indexyear (same year), age (same age), sex (same sex), lhin (same lhin, 1-14), income quintile (same, 1-5), and CCI (on missing-3, 3-5, 6-7 or 8+)</t>
    </r>
  </si>
  <si>
    <r>
      <t>4.</t>
    </r>
    <r>
      <rPr>
        <sz val="7"/>
        <rFont val="Times New Roman"/>
        <family val="1"/>
      </rPr>
      <t xml:space="preserve">     </t>
    </r>
    <r>
      <rPr>
        <sz val="10"/>
        <rFont val="Arial"/>
        <family val="2"/>
      </rPr>
      <t xml:space="preserve">From cohort of patients in criteria 3, patients who have 1 case match in the ICES database (Controls defined in section 4.4.3), </t>
    </r>
    <r>
      <rPr>
        <b/>
        <sz val="10"/>
        <rFont val="Arial"/>
        <family val="2"/>
      </rPr>
      <t>prior</t>
    </r>
    <r>
      <rPr>
        <sz val="10"/>
        <rFont val="Arial"/>
        <family val="2"/>
      </rPr>
      <t xml:space="preserve"> to the AD control cohort exclusion criteria being applied (</t>
    </r>
    <r>
      <rPr>
        <b/>
        <sz val="10"/>
        <rFont val="Arial"/>
        <family val="2"/>
      </rPr>
      <t>Note:</t>
    </r>
    <r>
      <rPr>
        <sz val="10"/>
        <rFont val="Arial"/>
        <family val="2"/>
      </rPr>
      <t xml:space="preserve"> Exact matching on indexyear (same year), age (same age), sex (same sex), lhin (same lhin, 1-14), income quintile (same, 1-5), and CCI (on missing-3, 3-5, 6-7 or 8+)</t>
    </r>
  </si>
  <si>
    <r>
      <t>8.</t>
    </r>
    <r>
      <rPr>
        <sz val="7"/>
        <rFont val="Times New Roman"/>
        <family val="1"/>
      </rPr>
      <t xml:space="preserve">     </t>
    </r>
    <r>
      <rPr>
        <sz val="10"/>
        <rFont val="Arial"/>
        <family val="2"/>
      </rPr>
      <t xml:space="preserve">From cohort of patients in criteria 7, patients who have ≥1 control match in the ICES database (Controls defined in section 4.4.3), </t>
    </r>
    <r>
      <rPr>
        <b/>
        <sz val="10"/>
        <rFont val="Arial"/>
        <family val="2"/>
      </rPr>
      <t xml:space="preserve">after </t>
    </r>
    <r>
      <rPr>
        <sz val="10"/>
        <rFont val="Arial"/>
        <family val="2"/>
      </rPr>
      <t>the following AD control cohort exclusion criteria are applied:</t>
    </r>
  </si>
  <si>
    <r>
      <t>5.</t>
    </r>
    <r>
      <rPr>
        <sz val="7"/>
        <rFont val="Times New Roman"/>
        <family val="1"/>
      </rPr>
      <t xml:space="preserve">     </t>
    </r>
    <r>
      <rPr>
        <sz val="10"/>
        <rFont val="Arial"/>
        <family val="2"/>
      </rPr>
      <t xml:space="preserve">From cohort of patients in criteria 4, patients who have 1 case match in the ICES database (Controls defined in section 4.4.3), </t>
    </r>
    <r>
      <rPr>
        <b/>
        <sz val="10"/>
        <rFont val="Arial"/>
        <family val="2"/>
      </rPr>
      <t xml:space="preserve">after </t>
    </r>
    <r>
      <rPr>
        <sz val="10"/>
        <rFont val="Arial"/>
        <family val="2"/>
      </rPr>
      <t>the following AD control cohort exclusion criteria are applied:</t>
    </r>
  </si>
  <si>
    <r>
      <rPr>
        <sz val="10"/>
        <rFont val="Arial"/>
        <family val="2"/>
      </rPr>
      <t>i.</t>
    </r>
    <r>
      <rPr>
        <sz val="7"/>
        <rFont val="Times New Roman"/>
        <family val="1"/>
      </rPr>
      <t xml:space="preserve">   </t>
    </r>
    <r>
      <rPr>
        <sz val="10"/>
        <rFont val="Arial"/>
        <family val="2"/>
      </rPr>
      <t>Patient received a treatment for moderate-severe AD within 2 years after the AD control cohort index date (4.4.3.2.B)</t>
    </r>
  </si>
  <si>
    <t>AND</t>
  </si>
  <si>
    <t>ii. Patient received a treatment for moderate-severe AD within the 1-year lookback from the AD control cohort index date (4.4.3.2.C)</t>
  </si>
  <si>
    <r>
      <rPr>
        <sz val="10"/>
        <rFont val="Times New Roman"/>
        <family val="1"/>
      </rPr>
      <t>iii.</t>
    </r>
    <r>
      <rPr>
        <sz val="7"/>
        <rFont val="Times New Roman"/>
        <family val="1"/>
      </rPr>
      <t xml:space="preserve"> </t>
    </r>
    <r>
      <rPr>
        <sz val="10"/>
        <rFont val="Arial"/>
        <family val="2"/>
      </rPr>
      <t>Missing sex, age, or LHIN demographics at the AD control cohort index date (4.4.3.2.D)</t>
    </r>
  </si>
  <si>
    <r>
      <rPr>
        <sz val="10"/>
        <rFont val="Times New Roman"/>
        <family val="1"/>
      </rPr>
      <t>i</t>
    </r>
    <r>
      <rPr>
        <sz val="10"/>
        <rFont val="Arial"/>
        <family val="2"/>
      </rPr>
      <t>v.</t>
    </r>
    <r>
      <rPr>
        <sz val="7"/>
        <rFont val="Times New Roman"/>
        <family val="1"/>
      </rPr>
      <t>  </t>
    </r>
    <r>
      <rPr>
        <sz val="10"/>
        <rFont val="Arial"/>
        <family val="2"/>
      </rPr>
      <t>Death date in the ICES data within the 2 years after the AD control cohort index date (4.4.3.2.E)</t>
    </r>
  </si>
  <si>
    <r>
      <rPr>
        <sz val="10"/>
        <rFont val="Arial"/>
        <family val="2"/>
      </rPr>
      <t>v.</t>
    </r>
    <r>
      <rPr>
        <sz val="7"/>
        <rFont val="Times New Roman"/>
        <family val="1"/>
      </rPr>
      <t>  </t>
    </r>
    <r>
      <rPr>
        <sz val="10"/>
        <rFont val="Arial"/>
        <family val="2"/>
      </rPr>
      <t>Gap in OHIP coverage within the 2 years after the AD control cohort index date (4.4.3.2.F)</t>
    </r>
  </si>
  <si>
    <r>
      <rPr>
        <sz val="10"/>
        <rFont val="Arial"/>
        <family val="2"/>
      </rPr>
      <t>vi.</t>
    </r>
    <r>
      <rPr>
        <sz val="7"/>
        <rFont val="Times New Roman"/>
        <family val="1"/>
      </rPr>
      <t>  </t>
    </r>
    <r>
      <rPr>
        <sz val="10"/>
        <rFont val="Arial"/>
        <family val="2"/>
      </rPr>
      <t>AD case index date prior to general index date</t>
    </r>
  </si>
  <si>
    <r>
      <rPr>
        <sz val="10"/>
        <rFont val="Arial"/>
        <family val="2"/>
      </rPr>
      <t>vii.</t>
    </r>
    <r>
      <rPr>
        <sz val="7"/>
        <rFont val="Times New Roman"/>
        <family val="1"/>
      </rPr>
      <t>  </t>
    </r>
    <r>
      <rPr>
        <sz val="10"/>
        <rFont val="Arial"/>
        <family val="2"/>
      </rPr>
      <t xml:space="preserve">Age &lt;0.5 at AD case index date </t>
    </r>
  </si>
  <si>
    <r>
      <rPr>
        <sz val="10"/>
        <rFont val="Arial"/>
        <family val="2"/>
      </rPr>
      <t>viii.</t>
    </r>
    <r>
      <rPr>
        <sz val="7"/>
        <rFont val="Times New Roman"/>
        <family val="1"/>
      </rPr>
      <t>  </t>
    </r>
    <r>
      <rPr>
        <sz val="10"/>
        <rFont val="Arial"/>
        <family val="2"/>
      </rPr>
      <t xml:space="preserve">Matched controls &gt; 4 </t>
    </r>
  </si>
  <si>
    <t>Final matched cohort</t>
  </si>
  <si>
    <t>Initially not matched</t>
  </si>
  <si>
    <t>AD-T1</t>
  </si>
  <si>
    <t>Not Matched</t>
  </si>
  <si>
    <t xml:space="preserve">General AD </t>
  </si>
  <si>
    <t>Initial</t>
  </si>
  <si>
    <t>Initial Matched</t>
  </si>
  <si>
    <t>Final Matched</t>
  </si>
  <si>
    <t>AD Case Cohort at the</t>
  </si>
  <si>
    <t>Cohort</t>
  </si>
  <si>
    <t>AD Case Cohort</t>
  </si>
  <si>
    <t>Initial Exact Matching</t>
  </si>
  <si>
    <t>Patient count, n</t>
  </si>
  <si>
    <t>Age, mean (± SD)</t>
  </si>
  <si>
    <t>33.4 (26.0)</t>
  </si>
  <si>
    <t>59.5 (23.2)</t>
  </si>
  <si>
    <t>59.9 (22.9)</t>
  </si>
  <si>
    <t>58.1 (23.4)</t>
  </si>
  <si>
    <t>57.2 (25.3)</t>
  </si>
  <si>
    <t>Age, Median (IQR)</t>
  </si>
  <si>
    <t>32 (8-54)</t>
  </si>
  <si>
    <t>67 (47-76)</t>
  </si>
  <si>
    <t>67 (49-76)</t>
  </si>
  <si>
    <t>66 (46-75)</t>
  </si>
  <si>
    <t>66 (35-78)</t>
  </si>
  <si>
    <t>Age group, n (%)</t>
  </si>
  <si>
    <t>0-&lt;0.5</t>
  </si>
  <si>
    <t>166,577 (7.5)</t>
  </si>
  <si>
    <t>0.5-5</t>
  </si>
  <si>
    <t>319,670 (14.4)</t>
  </si>
  <si>
    <t>2,407 (3.0)</t>
  </si>
  <si>
    <t>2,285 (3.2)</t>
  </si>
  <si>
    <t>2,144 (3.8)</t>
  </si>
  <si>
    <t>122 (1.4)</t>
  </si>
  <si>
    <t>6-11</t>
  </si>
  <si>
    <t>150,787 (6.8)</t>
  </si>
  <si>
    <t>2,492 (3.1)</t>
  </si>
  <si>
    <t>2,233 (3.2)</t>
  </si>
  <si>
    <t>2,074 (3.7)</t>
  </si>
  <si>
    <t>259 (2.9)</t>
  </si>
  <si>
    <t>12-17</t>
  </si>
  <si>
    <t>131,727 (5.9)</t>
  </si>
  <si>
    <t>2,501 (3.1)</t>
  </si>
  <si>
    <t>2,022 (2.9)</t>
  </si>
  <si>
    <t>1,784 (3.1)</t>
  </si>
  <si>
    <t>479 (5.3)</t>
  </si>
  <si>
    <t>18-44</t>
  </si>
  <si>
    <t>663,918 (29.9)</t>
  </si>
  <si>
    <t>11,005 (13,8)</t>
  </si>
  <si>
    <t>8,923 (12.6)</t>
  </si>
  <si>
    <t>7,698 (13.5)</t>
  </si>
  <si>
    <t>2,082 (23.0)</t>
  </si>
  <si>
    <t>45-64</t>
  </si>
  <si>
    <t>463,665 20.9)</t>
  </si>
  <si>
    <t>12,784 (16.0)</t>
  </si>
  <si>
    <t>11,509 (16.2)</t>
  </si>
  <si>
    <t>10,014 (17.6)</t>
  </si>
  <si>
    <t>1,275 (14.1)</t>
  </si>
  <si>
    <t>65+</t>
  </si>
  <si>
    <t>327,876 (14.7)</t>
  </si>
  <si>
    <t>48,716 (61.0)</t>
  </si>
  <si>
    <t>43,893 (61.9)</t>
  </si>
  <si>
    <t>33,140 (58.3)</t>
  </si>
  <si>
    <t>4,823 (53.4)</t>
  </si>
  <si>
    <t>Table AD-2. Age Distribution for the AD Case Cohort at Different Stages and the General AD Cohort</t>
  </si>
  <si>
    <t>Table AD-1: AD Waterfall Diagram</t>
  </si>
  <si>
    <t>AD-T2</t>
  </si>
  <si>
    <t>Atopic Dermatitis (AD)</t>
  </si>
  <si>
    <t>Controls</t>
  </si>
  <si>
    <t>Cases</t>
  </si>
  <si>
    <t>Total</t>
  </si>
  <si>
    <t>P value</t>
  </si>
  <si>
    <t>N=129,318</t>
  </si>
  <si>
    <t>N=56,854</t>
  </si>
  <si>
    <t>N=186,172</t>
  </si>
  <si>
    <t/>
  </si>
  <si>
    <t>Age at general index date, mean (±SD)</t>
  </si>
  <si>
    <t>52.00 ± 24.72</t>
  </si>
  <si>
    <t>54.98 ± 23.70</t>
  </si>
  <si>
    <t>52.91 ± 24.45</t>
  </si>
  <si>
    <t>&lt;.0001</t>
  </si>
  <si>
    <t>Age at general index date, median (IQR)</t>
  </si>
  <si>
    <t>61 (38-70)</t>
  </si>
  <si>
    <t>63 (42-72)</t>
  </si>
  <si>
    <t>62 (40-71)</t>
  </si>
  <si>
    <t>Age at case index date, mean (±SD)</t>
  </si>
  <si>
    <t>55.75 ± 24.61</t>
  </si>
  <si>
    <t>58.09 ± 23.48</t>
  </si>
  <si>
    <t>56.47 ± 24.30</t>
  </si>
  <si>
    <t>Age at case index date, median (IQR)</t>
  </si>
  <si>
    <t>65 (43-73)</t>
  </si>
  <si>
    <t>66 (44-74)</t>
  </si>
  <si>
    <t>Age group at general index date, n (%)</t>
  </si>
  <si>
    <t xml:space="preserve">    0-&lt;0.5</t>
  </si>
  <si>
    <t>4,216 (3.3%)</t>
  </si>
  <si>
    <t>1,069 (1.9%)</t>
  </si>
  <si>
    <t>5,285 (2.8%)</t>
  </si>
  <si>
    <t xml:space="preserve">    0.5-5</t>
  </si>
  <si>
    <t>8,120 (6.3%)</t>
  </si>
  <si>
    <t>2,615 (4.6%)</t>
  </si>
  <si>
    <t>10,735 (5.8%)</t>
  </si>
  <si>
    <t xml:space="preserve">    6-11</t>
  </si>
  <si>
    <t>4,044 (3.1%)</t>
  </si>
  <si>
    <t>1,663 (2.9%)</t>
  </si>
  <si>
    <t>5,707 (3.1%)</t>
  </si>
  <si>
    <t xml:space="preserve">    12-17</t>
  </si>
  <si>
    <t>3,262 (2.5%)</t>
  </si>
  <si>
    <t>1,482 (2.6%)</t>
  </si>
  <si>
    <t>4,744 (2.5%)</t>
  </si>
  <si>
    <t xml:space="preserve">    18-44</t>
  </si>
  <si>
    <t>18,955 (14.7%)</t>
  </si>
  <si>
    <t>8,358 (14.7%)</t>
  </si>
  <si>
    <t>27,313 (14.7%)</t>
  </si>
  <si>
    <t xml:space="preserve">    45-64</t>
  </si>
  <si>
    <t>39,417 (30.5%)</t>
  </si>
  <si>
    <t>15,078 (26.5%)</t>
  </si>
  <si>
    <t>54,495 (29.3%)</t>
  </si>
  <si>
    <t xml:space="preserve">    65+</t>
  </si>
  <si>
    <t>51,304 (39.7%)</t>
  </si>
  <si>
    <t>26,589 (46.8%)</t>
  </si>
  <si>
    <t>77,893 (41.8%)</t>
  </si>
  <si>
    <t>Age group at case index date, n (%)</t>
  </si>
  <si>
    <t>7,148 (5.5%)</t>
  </si>
  <si>
    <t>2,144 (3.8%)</t>
  </si>
  <si>
    <t>9,292 (5.0%)</t>
  </si>
  <si>
    <t>6,193 (4.8%)</t>
  </si>
  <si>
    <t>2,074 (3.6%)</t>
  </si>
  <si>
    <t>8,267 (4.4%)</t>
  </si>
  <si>
    <t>4,164 (3.2%)</t>
  </si>
  <si>
    <t>1,784 (3.1%)</t>
  </si>
  <si>
    <t>5,948 (3.2%)</t>
  </si>
  <si>
    <t>16,853 (13.0%)</t>
  </si>
  <si>
    <t>7,698 (13.5%)</t>
  </si>
  <si>
    <t>24,551 (13.2%)</t>
  </si>
  <si>
    <t>26,300 (20.3%)</t>
  </si>
  <si>
    <t>10,014 (17.6%)</t>
  </si>
  <si>
    <t>36,314 (19.5%)</t>
  </si>
  <si>
    <t>68,660 (53.1%)</t>
  </si>
  <si>
    <t>33,140 (58.3%)</t>
  </si>
  <si>
    <t>101,800 (54.7%)</t>
  </si>
  <si>
    <t>Female, n (%)</t>
  </si>
  <si>
    <t>77,184 (59.7%)</t>
  </si>
  <si>
    <t>33,093 (58.2%)</t>
  </si>
  <si>
    <t>110,277 (59.2%)</t>
  </si>
  <si>
    <t>Index year at general index date, n (%)</t>
  </si>
  <si>
    <t xml:space="preserve">    2002-03</t>
  </si>
  <si>
    <t>21,669 (16.8%)</t>
  </si>
  <si>
    <t>7,763 (13.7%)</t>
  </si>
  <si>
    <t>29,432 (15.8%)</t>
  </si>
  <si>
    <t xml:space="preserve">    2003-04</t>
  </si>
  <si>
    <t>13,834 (10.7%)</t>
  </si>
  <si>
    <t>4,831 (8.5%)</t>
  </si>
  <si>
    <t>18,665 (10.0%)</t>
  </si>
  <si>
    <t xml:space="preserve">    2004-05</t>
  </si>
  <si>
    <t>12,705 (9.8%)</t>
  </si>
  <si>
    <t>4,601 (8.1%)</t>
  </si>
  <si>
    <t>17,306 (9.3%)</t>
  </si>
  <si>
    <t xml:space="preserve">    2005-06</t>
  </si>
  <si>
    <t>12,550 (9.7%)</t>
  </si>
  <si>
    <t>4,527 (8.0%)</t>
  </si>
  <si>
    <t>17,077 (9.2%)</t>
  </si>
  <si>
    <t xml:space="preserve">    2006-07</t>
  </si>
  <si>
    <t>12,035 (9.3%)</t>
  </si>
  <si>
    <t>4,518 (7.9%)</t>
  </si>
  <si>
    <t>16,553 (8.9%)</t>
  </si>
  <si>
    <t xml:space="preserve">    2007-08</t>
  </si>
  <si>
    <t>13,022 (10.1%)</t>
  </si>
  <si>
    <t>5,159 (9.1%)</t>
  </si>
  <si>
    <t>18,181 (9.8%)</t>
  </si>
  <si>
    <t xml:space="preserve">    2008-09</t>
  </si>
  <si>
    <t>12,014 (9.3%)</t>
  </si>
  <si>
    <t>6,197 (10.9%)</t>
  </si>
  <si>
    <t>18,211 (9.8%)</t>
  </si>
  <si>
    <t xml:space="preserve">    2009-10</t>
  </si>
  <si>
    <t>10,214 (7.9%)</t>
  </si>
  <si>
    <t>5,731 (10.1%)</t>
  </si>
  <si>
    <t>15,945 (8.6%)</t>
  </si>
  <si>
    <t xml:space="preserve">    2010-11</t>
  </si>
  <si>
    <t>9,205 (7.1%)</t>
  </si>
  <si>
    <t>5,249 (9.2%)</t>
  </si>
  <si>
    <t>14,454 (7.8%)</t>
  </si>
  <si>
    <t xml:space="preserve">    2011-12</t>
  </si>
  <si>
    <t>7,832 (6.1%)</t>
  </si>
  <si>
    <t>4,743 (8.3%)</t>
  </si>
  <si>
    <t>12,575 (6.8%)</t>
  </si>
  <si>
    <t xml:space="preserve">    2012-13</t>
  </si>
  <si>
    <t>4,238 (3.3%)</t>
  </si>
  <si>
    <t>3,535 (6.2%)</t>
  </si>
  <si>
    <t>7,773 (4.2%)</t>
  </si>
  <si>
    <t>Index year at case index date, n (%)</t>
  </si>
  <si>
    <t>35,044 (27.1%)</t>
  </si>
  <si>
    <t>14,735 (25.9%)</t>
  </si>
  <si>
    <t>49,779 (26.7%)</t>
  </si>
  <si>
    <t>25,622 (19.8%)</t>
  </si>
  <si>
    <t>11,036 (19.4%)</t>
  </si>
  <si>
    <t>36,658 (19.7%)</t>
  </si>
  <si>
    <t>23,421 (18.1%)</t>
  </si>
  <si>
    <t>10,449 (18.4%)</t>
  </si>
  <si>
    <t>33,870 (18.2%)</t>
  </si>
  <si>
    <t>22,593 (17.5%)</t>
  </si>
  <si>
    <t>10,181 (17.9%)</t>
  </si>
  <si>
    <t>32,774 (17.6%)</t>
  </si>
  <si>
    <t>22,638 (17.5%)</t>
  </si>
  <si>
    <t>10,453 (18.4%)</t>
  </si>
  <si>
    <t>33,091 (17.8%)</t>
  </si>
  <si>
    <t>Income Quintiles, n (%)</t>
  </si>
  <si>
    <t xml:space="preserve">    1-Lowest</t>
  </si>
  <si>
    <t>39,831 (30.8%)</t>
  </si>
  <si>
    <t>16,799 (29.5%)</t>
  </si>
  <si>
    <t>56,630 (30.4%)</t>
  </si>
  <si>
    <t xml:space="preserve">    2</t>
  </si>
  <si>
    <t>27,250 (21.1%)</t>
  </si>
  <si>
    <t>12,060 (21.2%)</t>
  </si>
  <si>
    <t>39,310 (21.1%)</t>
  </si>
  <si>
    <t xml:space="preserve">    3</t>
  </si>
  <si>
    <t>22,265 (17.2%)</t>
  </si>
  <si>
    <t>10,079 (17.7%)</t>
  </si>
  <si>
    <t>32,344 (17.4%)</t>
  </si>
  <si>
    <t xml:space="preserve">    4</t>
  </si>
  <si>
    <t>20,323 (15.7%)</t>
  </si>
  <si>
    <t>9,203 (16.2%)</t>
  </si>
  <si>
    <t>29,526 (15.9%)</t>
  </si>
  <si>
    <t xml:space="preserve">    5-Highest</t>
  </si>
  <si>
    <t>19,649 (15.2%)</t>
  </si>
  <si>
    <t>8,713 (15.3%)</t>
  </si>
  <si>
    <t>28,362 (15.2%)</t>
  </si>
  <si>
    <t>Charlson comorbidity index at general index date, n (%)</t>
  </si>
  <si>
    <t xml:space="preserve">    Missing</t>
  </si>
  <si>
    <t>112,711 (87.2%)</t>
  </si>
  <si>
    <t>50,293 (88.5%)</t>
  </si>
  <si>
    <t>163,004 (87.6%)</t>
  </si>
  <si>
    <t xml:space="preserve">    0</t>
  </si>
  <si>
    <t>12,985 (10.0%)</t>
  </si>
  <si>
    <t>4,647 (8.2%)</t>
  </si>
  <si>
    <t>17,632 (9.5%)</t>
  </si>
  <si>
    <t xml:space="preserve">    1</t>
  </si>
  <si>
    <t>1,876 (1.5%)</t>
  </si>
  <si>
    <t>987 (1.7%)</t>
  </si>
  <si>
    <t>2,863 (1.5%)</t>
  </si>
  <si>
    <t>1,288 (1.0%)</t>
  </si>
  <si>
    <t>644 (1.1%)</t>
  </si>
  <si>
    <t>1,932 (1.0%)</t>
  </si>
  <si>
    <t xml:space="preserve">    3+</t>
  </si>
  <si>
    <t>458 (0.4%)</t>
  </si>
  <si>
    <t>283 (0.5%)</t>
  </si>
  <si>
    <t>741 (0.4%)</t>
  </si>
  <si>
    <t>Note: Cases = Case Cohort; Control = Control Cohort</t>
  </si>
  <si>
    <t>Table AD-3: Demographic Information for the AD cohort</t>
  </si>
  <si>
    <t>AD-T3</t>
  </si>
  <si>
    <t>Ontario LHINs at general index date – n (%)</t>
  </si>
  <si>
    <t>1. Erie St. Clair</t>
  </si>
  <si>
    <t>4,921 (3.8%)</t>
  </si>
  <si>
    <t>2,373 (4.2%)</t>
  </si>
  <si>
    <t>7,294 (3.9%)</t>
  </si>
  <si>
    <t>2. South West</t>
  </si>
  <si>
    <t>5,723 (4.4%)</t>
  </si>
  <si>
    <t>2,620 (4.6%)</t>
  </si>
  <si>
    <t>8,343 (4.5%)</t>
  </si>
  <si>
    <t>3. Waterloo Wellington</t>
  </si>
  <si>
    <t>3,128 (2.4%)</t>
  </si>
  <si>
    <t>1,549 (2.7%)</t>
  </si>
  <si>
    <t>4,677 (2.5%)</t>
  </si>
  <si>
    <t>4. Hamiltion Niagara Haldimand Brant</t>
  </si>
  <si>
    <t>13,213 (10.2%)</t>
  </si>
  <si>
    <t>5,728 (10.1%)</t>
  </si>
  <si>
    <t>18,941 (10.2%)</t>
  </si>
  <si>
    <t>5. Central West</t>
  </si>
  <si>
    <t>7,693 (5.9%)</t>
  </si>
  <si>
    <t>3,376 (5.9%)</t>
  </si>
  <si>
    <t>11,069 (5.9%)</t>
  </si>
  <si>
    <t>6. Mississauga Halton</t>
  </si>
  <si>
    <t>9,318 (7.2%)</t>
  </si>
  <si>
    <t>4,172 (7.3%)</t>
  </si>
  <si>
    <t>13,490 (7.2%)</t>
  </si>
  <si>
    <t>7. Toronto Central</t>
  </si>
  <si>
    <t>19,306 (14.9%)</t>
  </si>
  <si>
    <t>8,090 (14.2%)</t>
  </si>
  <si>
    <t>27,396 (14.7%)</t>
  </si>
  <si>
    <t>8. Central</t>
  </si>
  <si>
    <t>26,377 (20.4%)</t>
  </si>
  <si>
    <t>11,730 (20.6%)</t>
  </si>
  <si>
    <t>38,107 (20.5%)</t>
  </si>
  <si>
    <t>9. Central East</t>
  </si>
  <si>
    <t>24,698 (19.1%)</t>
  </si>
  <si>
    <t>10,202 (17.9%)</t>
  </si>
  <si>
    <t>34,900 (18.7%)</t>
  </si>
  <si>
    <t>10. South East</t>
  </si>
  <si>
    <t>2,153 (1.7%)</t>
  </si>
  <si>
    <t>1,027 (1.8%)</t>
  </si>
  <si>
    <t>3,180 (1.7%)</t>
  </si>
  <si>
    <t>11. Champtain</t>
  </si>
  <si>
    <t>7,943 (6.1%)</t>
  </si>
  <si>
    <t>3,294 (5.8%)</t>
  </si>
  <si>
    <t>11,237 (6.0%)</t>
  </si>
  <si>
    <t>12. North Simcoe Muskoka</t>
  </si>
  <si>
    <t>1,669 (1.3%)</t>
  </si>
  <si>
    <t>913 (1.6%)</t>
  </si>
  <si>
    <t>2,582 (1.4%)</t>
  </si>
  <si>
    <t>13. North East</t>
  </si>
  <si>
    <t>2,624 (2.0%)</t>
  </si>
  <si>
    <t>1,404 (2.5%)</t>
  </si>
  <si>
    <t>4,028 (2.2%)</t>
  </si>
  <si>
    <t>14. North West</t>
  </si>
  <si>
    <t>552 (0.4%)</t>
  </si>
  <si>
    <t>376 (0.7%)</t>
  </si>
  <si>
    <t>928 (0.5%)</t>
  </si>
  <si>
    <t>Table AD-4: LHIN distribution for the AD cohort</t>
  </si>
  <si>
    <t>AD-T4</t>
  </si>
  <si>
    <t>Year 1</t>
  </si>
  <si>
    <t>Year 2</t>
  </si>
  <si>
    <t xml:space="preserve">Healthcare utilization - </t>
  </si>
  <si>
    <t>Mean ± SD</t>
  </si>
  <si>
    <t>Emergency department visits</t>
  </si>
  <si>
    <t>0.24 ± 0.98</t>
  </si>
  <si>
    <t>0.27 ± 1.14</t>
  </si>
  <si>
    <t>0.34 ± 1.32</t>
  </si>
  <si>
    <t>0.37 ± 1.33</t>
  </si>
  <si>
    <t>Hospitalizations</t>
  </si>
  <si>
    <t>0.32 ± 0.81</t>
  </si>
  <si>
    <t>0.34 ± 0.82</t>
  </si>
  <si>
    <t>0.33 ± 0.85</t>
  </si>
  <si>
    <t>0.36 ± 0.85</t>
  </si>
  <si>
    <t>Outpatient visits to physician offices</t>
  </si>
  <si>
    <t xml:space="preserve">    – mean ± SD</t>
  </si>
  <si>
    <t>10.45 ± 9.60</t>
  </si>
  <si>
    <t>14.04 ± 12.00</t>
  </si>
  <si>
    <t>10.09 ± 9.46</t>
  </si>
  <si>
    <t>12.45 ± 10.95</t>
  </si>
  <si>
    <t xml:space="preserve">    – median (IQR) </t>
  </si>
  <si>
    <t>8 (4-14)</t>
  </si>
  <si>
    <t>11 (6-18)</t>
  </si>
  <si>
    <t>10 (5-17)</t>
  </si>
  <si>
    <t>Table AD-5: Average annual visits for Atopic Dermatitis (AD)</t>
  </si>
  <si>
    <t>AD-T5</t>
  </si>
  <si>
    <t>(Cost was estimated in first and second year after the case index date)</t>
  </si>
  <si>
    <t>Cost - mean $ (SD)</t>
  </si>
  <si>
    <t>Age group at case index date</t>
  </si>
  <si>
    <t>Cost sector</t>
  </si>
  <si>
    <t>Age group at genearl index date</t>
  </si>
  <si>
    <t>Physician costs – GP/FM</t>
  </si>
  <si>
    <t>153.59 ± 194.16</t>
  </si>
  <si>
    <t>131.14 ± 169.37</t>
  </si>
  <si>
    <t>220.79 ± 218.40</t>
  </si>
  <si>
    <t>172.17 ± 197.66</t>
  </si>
  <si>
    <t>&lt;0.5</t>
  </si>
  <si>
    <t>182.60 ± 206.04</t>
  </si>
  <si>
    <t>151.63 ± 190.33</t>
  </si>
  <si>
    <t>243.29 ± 229.64</t>
  </si>
  <si>
    <t>182.84 ± 190.79</t>
  </si>
  <si>
    <t>(contro n=7,148)</t>
  </si>
  <si>
    <t>Physician costs – Specialist</t>
  </si>
  <si>
    <t>229.49 ± 516.83</t>
  </si>
  <si>
    <t>233.33 ± 636.53</t>
  </si>
  <si>
    <t>287.71 ± 625.95</t>
  </si>
  <si>
    <t>230.20 ± 545.12</t>
  </si>
  <si>
    <t>0.8207</t>
  </si>
  <si>
    <t>(contro n=4,216)</t>
  </si>
  <si>
    <t>253.68 ± 512.87</t>
  </si>
  <si>
    <t>227.34 ± 451.80</t>
  </si>
  <si>
    <t>343.89 ± 618.64</t>
  </si>
  <si>
    <t>280.81 ± 559.82</t>
  </si>
  <si>
    <t>0.0010</t>
  </si>
  <si>
    <t>(case n=2,144)</t>
  </si>
  <si>
    <t>Physician costs – Other</t>
  </si>
  <si>
    <t>105.80 ± 538.59</t>
  </si>
  <si>
    <t>109.10 ± 507.13</t>
  </si>
  <si>
    <t>115.48 ± 408.14</t>
  </si>
  <si>
    <t>119.00 ± 595.41</t>
  </si>
  <si>
    <t>0.3987</t>
  </si>
  <si>
    <t>0.4061</t>
  </si>
  <si>
    <t>(case n=1,069)</t>
  </si>
  <si>
    <t>85.71 ± 415.82</t>
  </si>
  <si>
    <t>82.64 ± 360.57</t>
  </si>
  <si>
    <t>127.04 ± 422.72</t>
  </si>
  <si>
    <t>104.59 ± 309.30</t>
  </si>
  <si>
    <t>0.0038</t>
  </si>
  <si>
    <t>0.0677</t>
  </si>
  <si>
    <t>ED costs</t>
  </si>
  <si>
    <t>114.15 ± 271.51</t>
  </si>
  <si>
    <t>101.33 ± 262.81</t>
  </si>
  <si>
    <t>115.68 ± 284.09</t>
  </si>
  <si>
    <t>96.96 ± 254.37</t>
  </si>
  <si>
    <t>0.8039</t>
  </si>
  <si>
    <t>0.4560</t>
  </si>
  <si>
    <t>127.28 ± 275.75</t>
  </si>
  <si>
    <t>106.49 ± 245.12</t>
  </si>
  <si>
    <t>153.81 ± 341.93</t>
  </si>
  <si>
    <t>126.49 ± 322.32</t>
  </si>
  <si>
    <t>0.0076</t>
  </si>
  <si>
    <t>0.0262</t>
  </si>
  <si>
    <t>Hospitalization costs</t>
  </si>
  <si>
    <t>294.11 ± 4,513.88</t>
  </si>
  <si>
    <t>286.82 ± 3,989.53</t>
  </si>
  <si>
    <t>290.23 ± 3,016.71</t>
  </si>
  <si>
    <t>380.89 ± 5,495.46</t>
  </si>
  <si>
    <t>0.9672</t>
  </si>
  <si>
    <t>0.3422</t>
  </si>
  <si>
    <t>353.30 ± 5,859.89</t>
  </si>
  <si>
    <t>184.35 ± 2,412.75</t>
  </si>
  <si>
    <t>388.06 ± 2,135.83</t>
  </si>
  <si>
    <t>271.63 ± 1,780.83</t>
  </si>
  <si>
    <t>0.8487</t>
  </si>
  <si>
    <t>0.2676</t>
  </si>
  <si>
    <t>Same day surgery costs</t>
  </si>
  <si>
    <t>47.95 ± 280.68</t>
  </si>
  <si>
    <t>44.64 ± 281.05</t>
  </si>
  <si>
    <t>52.00 ± 301.58</t>
  </si>
  <si>
    <t>47.72 ± 401.42</t>
  </si>
  <si>
    <t>0.5282</t>
  </si>
  <si>
    <t>0.6638</t>
  </si>
  <si>
    <t>52.93 ± 312.70</t>
  </si>
  <si>
    <t>49.47 ± 287.11</t>
  </si>
  <si>
    <t>66.81 ± 320.00</t>
  </si>
  <si>
    <t>65.98 ± 319.66</t>
  </si>
  <si>
    <t>0.1970</t>
  </si>
  <si>
    <t>0.1011</t>
  </si>
  <si>
    <t>Long term care costs</t>
  </si>
  <si>
    <t>0.00 ± 0.00</t>
  </si>
  <si>
    <t>Rehabilitation services costs</t>
  </si>
  <si>
    <t>Dialysis clinic costs</t>
  </si>
  <si>
    <t>Cancer clinic costs</t>
  </si>
  <si>
    <t>14.96 ± 645.73</t>
  </si>
  <si>
    <t>18.66 ± 809.20</t>
  </si>
  <si>
    <t>34.22 ± 714.69</t>
  </si>
  <si>
    <t>9.62 ± 394.85</t>
  </si>
  <si>
    <t>0.1965</t>
  </si>
  <si>
    <t>0.5820</t>
  </si>
  <si>
    <t>15.33 ± 560.55</t>
  </si>
  <si>
    <t>33.84 ± 1,307.76</t>
  </si>
  <si>
    <t>54.62 ± 918.21</t>
  </si>
  <si>
    <t>13.86 ± 313.09</t>
  </si>
  <si>
    <t>0.0771</t>
  </si>
  <si>
    <t>0.6200</t>
  </si>
  <si>
    <t>Outpatient visit costs</t>
  </si>
  <si>
    <t>130.64 ± 577.77</t>
  </si>
  <si>
    <t>141.34 ± 601.45</t>
  </si>
  <si>
    <t>149.29 ± 526.91</t>
  </si>
  <si>
    <t>132.49 ± 462.01</t>
  </si>
  <si>
    <t>0.1426</t>
  </si>
  <si>
    <t>0.4903</t>
  </si>
  <si>
    <t>124.86 ± 513.71</t>
  </si>
  <si>
    <t>118.59 ± 576.82</t>
  </si>
  <si>
    <t>177.19 ± 670.60</t>
  </si>
  <si>
    <t>157.40 ± 526.91</t>
  </si>
  <si>
    <t>0.0054</t>
  </si>
  <si>
    <t>0.0457</t>
  </si>
  <si>
    <t>Mental health costs</t>
  </si>
  <si>
    <t>0.56 ± 50.87</t>
  </si>
  <si>
    <t>0.5704</t>
  </si>
  <si>
    <t>ODB costs</t>
  </si>
  <si>
    <t>108.60 ± 642.19</t>
  </si>
  <si>
    <t>120.03 ± 791.57</t>
  </si>
  <si>
    <t>365.05 ± 1,272.83</t>
  </si>
  <si>
    <t>276.72 ± 1,200.95</t>
  </si>
  <si>
    <t>73.73 ± 436.99</t>
  </si>
  <si>
    <t>81.55 ± 578.49</t>
  </si>
  <si>
    <t>359.39 ± 936.60</t>
  </si>
  <si>
    <t>278.23 ± 1,034.21</t>
  </si>
  <si>
    <t>Total costs</t>
  </si>
  <si>
    <t>1,199.28 ± 6,093.63</t>
  </si>
  <si>
    <t>1,186.95 ± 5,821.56</t>
  </si>
  <si>
    <t>1,630.44 ± 4,998.43</t>
  </si>
  <si>
    <t>1,465.75 ± 7,006.34</t>
  </si>
  <si>
    <t>0.0432</t>
  </si>
  <si>
    <t>1,269.41 ± 7,032.97</t>
  </si>
  <si>
    <t>1,035.90 ± 4,025.22</t>
  </si>
  <si>
    <t>1,914.12 ± 4,568.27</t>
  </si>
  <si>
    <t>1,481.83 ± 3,733.26</t>
  </si>
  <si>
    <t>0.0044</t>
  </si>
  <si>
    <t>158.23 ± 219.99</t>
  </si>
  <si>
    <t>148.77 ± 224.06</t>
  </si>
  <si>
    <t>229.43 ± 287.75</t>
  </si>
  <si>
    <t>193.06 ± 272.20</t>
  </si>
  <si>
    <t>(contro n=6,193)</t>
  </si>
  <si>
    <t>273.28 ± 968.97</t>
  </si>
  <si>
    <t>289.69 ± 1,130.76</t>
  </si>
  <si>
    <t>308.23 ± 629.89</t>
  </si>
  <si>
    <t>257.77 ± 648.08</t>
  </si>
  <si>
    <t>0.1746</t>
  </si>
  <si>
    <t>0.2799</t>
  </si>
  <si>
    <t>(contro n=8,120)</t>
  </si>
  <si>
    <t>(case n=2,074)</t>
  </si>
  <si>
    <t>112.68 ± 340.81</t>
  </si>
  <si>
    <t>115.92 ± 444.09</t>
  </si>
  <si>
    <t>121.60 ± 355.90</t>
  </si>
  <si>
    <t>116.32 ± 293.27</t>
  </si>
  <si>
    <t>0.3751</t>
  </si>
  <si>
    <t>0.9733</t>
  </si>
  <si>
    <t>(case n=2,615)</t>
  </si>
  <si>
    <t>103.94 ± 312.93</t>
  </si>
  <si>
    <t>101.35 ± 302.88</t>
  </si>
  <si>
    <t>95.61 ± 428.19</t>
  </si>
  <si>
    <t>82.43 ± 240.87</t>
  </si>
  <si>
    <t>0.4146</t>
  </si>
  <si>
    <t>0.0233</t>
  </si>
  <si>
    <t>415.53 ± 9,705.53</t>
  </si>
  <si>
    <t>309.06 ± 5,130.43</t>
  </si>
  <si>
    <t>329.75 ± 4,481.09</t>
  </si>
  <si>
    <t>143.32 ± 1,198.17</t>
  </si>
  <si>
    <t>0.7297</t>
  </si>
  <si>
    <t>0.1927</t>
  </si>
  <si>
    <t>33.51 ± 256.01</t>
  </si>
  <si>
    <t>40.82 ± 318.38</t>
  </si>
  <si>
    <t>33.89 ± 461.98</t>
  </si>
  <si>
    <t>41.06 ± 314.08</t>
  </si>
  <si>
    <t>0.9682</t>
  </si>
  <si>
    <t>0.9791</t>
  </si>
  <si>
    <t>0.25 ± 15.76</t>
  </si>
  <si>
    <t>0.24 ± 15.36</t>
  </si>
  <si>
    <t>0.5214</t>
  </si>
  <si>
    <t>16.91 ± 1,075.52</t>
  </si>
  <si>
    <t>22.55 ± 1,433.87</t>
  </si>
  <si>
    <t>3.97 ± 157.02</t>
  </si>
  <si>
    <t>13.27 ± 445.38</t>
  </si>
  <si>
    <t>12.10 ± 493.40</t>
  </si>
  <si>
    <t>0.0581</t>
  </si>
  <si>
    <t>0.3480</t>
  </si>
  <si>
    <t>138.04 ± 530.27</t>
  </si>
  <si>
    <t>167.28 ± 678.17</t>
  </si>
  <si>
    <t>157.32 ± 606.83</t>
  </si>
  <si>
    <t>166.99 ± 700.65</t>
  </si>
  <si>
    <t>0.2320</t>
  </si>
  <si>
    <t>0.9886</t>
  </si>
  <si>
    <t>51.92 ± 1,397.61</t>
  </si>
  <si>
    <t>71.02 ± 2,592.14</t>
  </si>
  <si>
    <t>23.76 ± 624.47</t>
  </si>
  <si>
    <t>0.1299</t>
  </si>
  <si>
    <t>0.4625</t>
  </si>
  <si>
    <t>245.66 ± 6,045.85</t>
  </si>
  <si>
    <t>255.82 ± 6,054.82</t>
  </si>
  <si>
    <t>554.98 ± 2,536.57</t>
  </si>
  <si>
    <t>507.77 ± 2,678.07</t>
  </si>
  <si>
    <t>0.0440</t>
  </si>
  <si>
    <t>0.1026</t>
  </si>
  <si>
    <t>1,549.95 ± 12,638.29</t>
  </si>
  <si>
    <t>1,526.49 ± 10,044.19</t>
  </si>
  <si>
    <t>1,844.07 ± 6,282.65</t>
  </si>
  <si>
    <t>1,544.58 ± 4,209.47</t>
  </si>
  <si>
    <t>0.3659</t>
  </si>
  <si>
    <t>0.9435</t>
  </si>
  <si>
    <t>259.76 ± 923.31</t>
  </si>
  <si>
    <t>242.30 ± 447.63</t>
  </si>
  <si>
    <t>279.77 ± 371.43</t>
  </si>
  <si>
    <t>237.53 ± 375.36</t>
  </si>
  <si>
    <t>0.4209</t>
  </si>
  <si>
    <t>0.7210</t>
  </si>
  <si>
    <t>(contro n=4,164)</t>
  </si>
  <si>
    <t>447.80 ± 1,436.46</t>
  </si>
  <si>
    <t>464.68 ± 1,309.74</t>
  </si>
  <si>
    <t>472.28 ± 909.33</t>
  </si>
  <si>
    <t>418.04 ± 1,146.58</t>
  </si>
  <si>
    <t>0.5462</t>
  </si>
  <si>
    <t>0.2378</t>
  </si>
  <si>
    <t>(contro n=4,044)</t>
  </si>
  <si>
    <t>(case n=1,784)</t>
  </si>
  <si>
    <t>159.67 ± 513.17</t>
  </si>
  <si>
    <t>150.58 ± 337.94</t>
  </si>
  <si>
    <t>162.10 ± 470.96</t>
  </si>
  <si>
    <t>147.84 ± 341.65</t>
  </si>
  <si>
    <t>0.8770</t>
  </si>
  <si>
    <t>0.7968</t>
  </si>
  <si>
    <t>(case n=1,663)</t>
  </si>
  <si>
    <t>166.81 ± 436.66</t>
  </si>
  <si>
    <t>187.90 ± 529.11</t>
  </si>
  <si>
    <t>143.96 ± 464.36</t>
  </si>
  <si>
    <t>168.39 ± 603.33</t>
  </si>
  <si>
    <t>0.1015</t>
  </si>
  <si>
    <t>0.2605</t>
  </si>
  <si>
    <t>571.93 ± 6,468.29</t>
  </si>
  <si>
    <t>500.78 ± 4,407.11</t>
  </si>
  <si>
    <t>507.30 ± 8,792.11</t>
  </si>
  <si>
    <t>552.18 ± 5,190.06</t>
  </si>
  <si>
    <t>0.7767</t>
  </si>
  <si>
    <t>0.7251</t>
  </si>
  <si>
    <t>63.70 ± 339.82</t>
  </si>
  <si>
    <t>59.59 ± 330.84</t>
  </si>
  <si>
    <t>55.38 ± 293.36</t>
  </si>
  <si>
    <t>55.63 ± 302.35</t>
  </si>
  <si>
    <t>0.4153</t>
  </si>
  <si>
    <t>0.6950</t>
  </si>
  <si>
    <t>13.50 ± 771.23</t>
  </si>
  <si>
    <t>15.15 ± 865.24</t>
  </si>
  <si>
    <t>0.5003</t>
  </si>
  <si>
    <t>2.37 ± 117.16</t>
  </si>
  <si>
    <t>0.84 ± 33.96</t>
  </si>
  <si>
    <t>0.4354</t>
  </si>
  <si>
    <t>0.3408</t>
  </si>
  <si>
    <t>27.02 ± 682.14</t>
  </si>
  <si>
    <t>40.53 ± 1,167.07</t>
  </si>
  <si>
    <t>8.34 ± 267.99</t>
  </si>
  <si>
    <t>0.1273</t>
  </si>
  <si>
    <t>0.2941</t>
  </si>
  <si>
    <t>235.85 ± 765.33</t>
  </si>
  <si>
    <t>244.41 ± 806.92</t>
  </si>
  <si>
    <t>234.39 ± 788.93</t>
  </si>
  <si>
    <t>234.23 ± 797.56</t>
  </si>
  <si>
    <t>0.9519</t>
  </si>
  <si>
    <t>0.6863</t>
  </si>
  <si>
    <t>248.43 ± 5,685.43</t>
  </si>
  <si>
    <t>305.52 ± 7,009.81</t>
  </si>
  <si>
    <t>54.42 ± 928.87</t>
  </si>
  <si>
    <t>90.29 ± 1,272.84</t>
  </si>
  <si>
    <t>0.1917</t>
  </si>
  <si>
    <t>0.2408</t>
  </si>
  <si>
    <t>242.47 ± 1,745.29</t>
  </si>
  <si>
    <t>284.81 ± 1,982.66</t>
  </si>
  <si>
    <t>635.74 ± 3,465.15</t>
  </si>
  <si>
    <t>547.05 ± 3,240.07</t>
  </si>
  <si>
    <t>0.0006</t>
  </si>
  <si>
    <t>2,439.33 ± 11,069.01</t>
  </si>
  <si>
    <t>2,497.09 ± 10,708.68</t>
  </si>
  <si>
    <t>2,545.33 ± 10,795.08</t>
  </si>
  <si>
    <t>2,459.53 ± 8,342.25</t>
  </si>
  <si>
    <t>0.7580</t>
  </si>
  <si>
    <t>0.9048</t>
  </si>
  <si>
    <t>463.43 ± 1,339.76</t>
  </si>
  <si>
    <t>440.70 ± 1,434.23</t>
  </si>
  <si>
    <t>508.70 ± 853.33</t>
  </si>
  <si>
    <t>455.34 ± 1,534.35</t>
  </si>
  <si>
    <t>0.4468</t>
  </si>
  <si>
    <t>(contro n=16,853)</t>
  </si>
  <si>
    <t>915.20 ± 1,757.91</t>
  </si>
  <si>
    <t>925.69 ± 1,816.41</t>
  </si>
  <si>
    <t>980.47 ± 1,639.56</t>
  </si>
  <si>
    <t>917.13 ± 1,804.42</t>
  </si>
  <si>
    <t>0.0039</t>
  </si>
  <si>
    <t>0.7192</t>
  </si>
  <si>
    <t>(contro n=3,262)</t>
  </si>
  <si>
    <t>(case n=7,698)</t>
  </si>
  <si>
    <t>213.83 ± 314.83</t>
  </si>
  <si>
    <t>214.15 ± 359.39</t>
  </si>
  <si>
    <t>242.02 ± 359.12</t>
  </si>
  <si>
    <t>224.55 ± 409.86</t>
  </si>
  <si>
    <t>0.0350</t>
  </si>
  <si>
    <t>(case n=1,482)</t>
  </si>
  <si>
    <t>236.40 ± 852.63</t>
  </si>
  <si>
    <t>242.75 ± 895.00</t>
  </si>
  <si>
    <t>236.84 ± 767.43</t>
  </si>
  <si>
    <t>228.77 ± 812.34</t>
  </si>
  <si>
    <t>0.9680</t>
  </si>
  <si>
    <t>0.2212</t>
  </si>
  <si>
    <t>741.65 ± 6,022.63</t>
  </si>
  <si>
    <t>790.91 ± 7,524.97</t>
  </si>
  <si>
    <t>709.06 ± 6,951.52</t>
  </si>
  <si>
    <t>676.37 ± 4,709.93</t>
  </si>
  <si>
    <t>0.6945</t>
  </si>
  <si>
    <t>0.1988</t>
  </si>
  <si>
    <t>135.87 ± 646.06</t>
  </si>
  <si>
    <t>132.06 ± 563.64</t>
  </si>
  <si>
    <t>117.39 ± 538.30</t>
  </si>
  <si>
    <t>124.04 ± 547.93</t>
  </si>
  <si>
    <t>0.0222</t>
  </si>
  <si>
    <t>0.2745</t>
  </si>
  <si>
    <t>54.58 ± 1,492.54</t>
  </si>
  <si>
    <t>64.94 ± 1,724.73</t>
  </si>
  <si>
    <t>73.23 ± 1,871.65</t>
  </si>
  <si>
    <t>71.84 ± 1,897.84</t>
  </si>
  <si>
    <t>0.3801</t>
  </si>
  <si>
    <t>0.7676</t>
  </si>
  <si>
    <t>44.32 ± 1,398.91</t>
  </si>
  <si>
    <t>40.03 ± 1,443.63</t>
  </si>
  <si>
    <t>37.99 ± 1,339.84</t>
  </si>
  <si>
    <t>26.00 ± 1,190.98</t>
  </si>
  <si>
    <t>0.7273</t>
  </si>
  <si>
    <t>0.4360</t>
  </si>
  <si>
    <t>84.47 ± 2,922.27</t>
  </si>
  <si>
    <t>79.38 ± 2,537.27</t>
  </si>
  <si>
    <t>62.16 ± 2,105.92</t>
  </si>
  <si>
    <t>89.72 ± 2,601.49</t>
  </si>
  <si>
    <t>0.5289</t>
  </si>
  <si>
    <t>0.7581</t>
  </si>
  <si>
    <t>63.69 ± 1,286.58</t>
  </si>
  <si>
    <t>88.77 ± 1,668.03</t>
  </si>
  <si>
    <t>71.39 ± 1,370.04</t>
  </si>
  <si>
    <t>44.80 ± 1,002.19</t>
  </si>
  <si>
    <t>0.6549</t>
  </si>
  <si>
    <t>0.0252</t>
  </si>
  <si>
    <t>491.93 ± 1,416.22</t>
  </si>
  <si>
    <t>496.95 ± 1,459.82</t>
  </si>
  <si>
    <t>513.46 ± 1,476.78</t>
  </si>
  <si>
    <t>498.53 ± 1,420.84</t>
  </si>
  <si>
    <t>0.2531</t>
  </si>
  <si>
    <t>0.9337</t>
  </si>
  <si>
    <t>604.16 ± 9,464.88</t>
  </si>
  <si>
    <t>693.07 ± 10,059.29</t>
  </si>
  <si>
    <t>344.13 ± 5,635.31</t>
  </si>
  <si>
    <t>385.69 ± 6,570.07</t>
  </si>
  <si>
    <t>0.0195</t>
  </si>
  <si>
    <t>0.0104</t>
  </si>
  <si>
    <t>614.52 ± 2,417.25</t>
  </si>
  <si>
    <t>689.55 ± 2,696.65</t>
  </si>
  <si>
    <t>1,455.14 ± 3,915.39</t>
  </si>
  <si>
    <t>1,438.85 ± 4,178.68</t>
  </si>
  <si>
    <t>4,664.05 ± 14,681.30</t>
  </si>
  <si>
    <t>4,898.94 ± 16,130.10</t>
  </si>
  <si>
    <t>5,351.98 ± 13,582.71</t>
  </si>
  <si>
    <t>5,181.65 ± 13,175.40</t>
  </si>
  <si>
    <t>0.0003</t>
  </si>
  <si>
    <t>0.1590</t>
  </si>
  <si>
    <t>381.17 ± 826.75</t>
  </si>
  <si>
    <t>369.78 ± 1,201.61</t>
  </si>
  <si>
    <t>496.15 ± 742.94</t>
  </si>
  <si>
    <t>453.50 ± 961.16</t>
  </si>
  <si>
    <t>(contro n=26,300)</t>
  </si>
  <si>
    <t>1,105.82 ± 1,837.41</t>
  </si>
  <si>
    <t>1,167.14 ± 2,060.87</t>
  </si>
  <si>
    <t>1,339.66 ± 1,994.42</t>
  </si>
  <si>
    <t>1,301.16 ± 2,075.52</t>
  </si>
  <si>
    <t>(contro n=18,955)</t>
  </si>
  <si>
    <t>(case n=10,014)</t>
  </si>
  <si>
    <t>262.41 ± 345.82</t>
  </si>
  <si>
    <t>269.15 ± 376.38</t>
  </si>
  <si>
    <t>312.89 ± 373.79</t>
  </si>
  <si>
    <t>301.26 ± 390.09</t>
  </si>
  <si>
    <t>(case n=8,358)</t>
  </si>
  <si>
    <t>177.19 ± 632.36</t>
  </si>
  <si>
    <t>189.22 ± 694.76</t>
  </si>
  <si>
    <t>213.85 ± 612.62</t>
  </si>
  <si>
    <t>221.33 ± 702.40</t>
  </si>
  <si>
    <t>1,031.53 ± 7,309.49</t>
  </si>
  <si>
    <t>1,152.71 ± 7,872.12</t>
  </si>
  <si>
    <t>1,130.51 ± 8,172.49</t>
  </si>
  <si>
    <t>1,293.67 ± 8,793.14</t>
  </si>
  <si>
    <t>0.1714</t>
  </si>
  <si>
    <t>0.0705</t>
  </si>
  <si>
    <t>219.46 ± 790.78</t>
  </si>
  <si>
    <t>226.09 ± 739.65</t>
  </si>
  <si>
    <t>214.51 ± 679.25</t>
  </si>
  <si>
    <t>232.98 ± 722.01</t>
  </si>
  <si>
    <t>0.4970</t>
  </si>
  <si>
    <t>0.3272</t>
  </si>
  <si>
    <t>248.54 ± 3,181.62</t>
  </si>
  <si>
    <t>312.69 ± 3,669.26</t>
  </si>
  <si>
    <t>281.94 ± 3,470.74</t>
  </si>
  <si>
    <t>321.24 ± 3,753.21</t>
  </si>
  <si>
    <t>0.2853</t>
  </si>
  <si>
    <t>0.8089</t>
  </si>
  <si>
    <t>85.40 ± 1,662.72</t>
  </si>
  <si>
    <t>90.59 ± 1,530.40</t>
  </si>
  <si>
    <t>82.54 ± 1,420.32</t>
  </si>
  <si>
    <t>127.02 ± 2,099.09</t>
  </si>
  <si>
    <t>0.8520</t>
  </si>
  <si>
    <t>0.0258</t>
  </si>
  <si>
    <t>129.98 ± 3,568.98</t>
  </si>
  <si>
    <t>153.37 ± 3,623.19</t>
  </si>
  <si>
    <t>149.98 ± 3,770.60</t>
  </si>
  <si>
    <t>193.08 ± 4,211.83</t>
  </si>
  <si>
    <t>0.5646</t>
  </si>
  <si>
    <t>0.2746</t>
  </si>
  <si>
    <t>154.26 ± 1,935.34</t>
  </si>
  <si>
    <t>212.37 ± 2,355.37</t>
  </si>
  <si>
    <t>138.82 ± 1,980.07</t>
  </si>
  <si>
    <t>164.89 ± 2,240.98</t>
  </si>
  <si>
    <t>0.4079</t>
  </si>
  <si>
    <t>0.0329</t>
  </si>
  <si>
    <t>525.31 ± 1,223.17</t>
  </si>
  <si>
    <t>535.32 ± 1,242.09</t>
  </si>
  <si>
    <t>620.37 ± 1,359.44</t>
  </si>
  <si>
    <t>602.20 ± 1,321.02</t>
  </si>
  <si>
    <t>208.14 ± 4,766.17</t>
  </si>
  <si>
    <t>262.20 ± 5,909.07</t>
  </si>
  <si>
    <t>120.14 ± 2,551.89</t>
  </si>
  <si>
    <t>135.69 ± 2,972.25</t>
  </si>
  <si>
    <t>0.0314</t>
  </si>
  <si>
    <t>0.0121</t>
  </si>
  <si>
    <t>920.85 ± 3,765.34</t>
  </si>
  <si>
    <t>993.76 ± 3,561.03</t>
  </si>
  <si>
    <t>1,918.76 ± 3,578.21</t>
  </si>
  <si>
    <t>1,927.39 ± 4,187.82</t>
  </si>
  <si>
    <t>5,450.05 ± 14,206.40</t>
  </si>
  <si>
    <t>5,934.40 ± 15,556.08</t>
  </si>
  <si>
    <t>7,020.12 ± 14,629.27</t>
  </si>
  <si>
    <t>7,275.43 ± 16,337.98</t>
  </si>
  <si>
    <t>410.73 ± 615.98</t>
  </si>
  <si>
    <t>415.03 ± 651.64</t>
  </si>
  <si>
    <t>478.48 ± 689.41</t>
  </si>
  <si>
    <t>456.19 ± 665.20</t>
  </si>
  <si>
    <t>(contro n=68,660)</t>
  </si>
  <si>
    <t>1,213.51 ± 1,842.03</t>
  </si>
  <si>
    <t>1,272.21 ± 2,026.13</t>
  </si>
  <si>
    <t>1,378.73 ± 1,964.13</t>
  </si>
  <si>
    <t>1,403.78 ± 2,066.92</t>
  </si>
  <si>
    <t>(contro n=39,417)</t>
  </si>
  <si>
    <t>(case n=33,140)</t>
  </si>
  <si>
    <t>398.71 ± 531.46</t>
  </si>
  <si>
    <t>421.54 ± 584.11</t>
  </si>
  <si>
    <t>420.15 ± 511.95</t>
  </si>
  <si>
    <t>420.82 ± 546.65</t>
  </si>
  <si>
    <t>0.8672</t>
  </si>
  <si>
    <t>(case n=15,078)</t>
  </si>
  <si>
    <t>230.12 ± 544.87</t>
  </si>
  <si>
    <t>255.12 ± 576.02</t>
  </si>
  <si>
    <t>252.89 ± 594.09</t>
  </si>
  <si>
    <t>278.94 ± 656.98</t>
  </si>
  <si>
    <t>1,777.97 ± 8,589.84</t>
  </si>
  <si>
    <t>2,138.07 ± 10,218.91</t>
  </si>
  <si>
    <t>1,853.89 ± 8,669.92</t>
  </si>
  <si>
    <t>2,206.07 ± 9,490.98</t>
  </si>
  <si>
    <t>0.2437</t>
  </si>
  <si>
    <t>0.3671</t>
  </si>
  <si>
    <t>265.31 ± 817.76</t>
  </si>
  <si>
    <t>262.54 ± 827.53</t>
  </si>
  <si>
    <t>272.53 ± 866.83</t>
  </si>
  <si>
    <t>276.01 ± 848.84</t>
  </si>
  <si>
    <t>0.2527</t>
  </si>
  <si>
    <t>0.0327</t>
  </si>
  <si>
    <t>1,654.32 ± 8,022.78</t>
  </si>
  <si>
    <t>2,187.24 ± 9,464.54</t>
  </si>
  <si>
    <t>1,127.94 ± 6,761.80</t>
  </si>
  <si>
    <t>1,528.73 ± 7,970.33</t>
  </si>
  <si>
    <t>244.39 ± 2,601.80</t>
  </si>
  <si>
    <t>289.62 ± 2,780.07</t>
  </si>
  <si>
    <t>240.30 ± 2,376.29</t>
  </si>
  <si>
    <t>258.44 ± 2,514.04</t>
  </si>
  <si>
    <t>0.8303</t>
  </si>
  <si>
    <t>0.1255</t>
  </si>
  <si>
    <t>183.07 ± 4,304.99</t>
  </si>
  <si>
    <t>221.67 ± 4,637.02</t>
  </si>
  <si>
    <t>177.85 ± 4,087.74</t>
  </si>
  <si>
    <t>237.46 ± 4,753.47</t>
  </si>
  <si>
    <t>0.8703</t>
  </si>
  <si>
    <t>0.6550</t>
  </si>
  <si>
    <t>153.30 ± 1,944.52</t>
  </si>
  <si>
    <t>212.23 ± 2,421.83</t>
  </si>
  <si>
    <t>155.47 ± 2,038.21</t>
  </si>
  <si>
    <t>186.12 ± 2,153.12</t>
  </si>
  <si>
    <t>0.8847</t>
  </si>
  <si>
    <t>0.1386</t>
  </si>
  <si>
    <t>625.52 ± 1,389.25</t>
  </si>
  <si>
    <t>631.72 ± 1,365.11</t>
  </si>
  <si>
    <t>709.00 ± 1,445.30</t>
  </si>
  <si>
    <t>692.91 ± 1,434.90</t>
  </si>
  <si>
    <t>137.45 ± 4,155.14</t>
  </si>
  <si>
    <t>119.50 ± 3,977.71</t>
  </si>
  <si>
    <t>44.77 ± 1,467.82</t>
  </si>
  <si>
    <t>63.66 ± 1,812.84</t>
  </si>
  <si>
    <t>0.0004</t>
  </si>
  <si>
    <t>0.0297</t>
  </si>
  <si>
    <t>1,647.96 ± 2,679.85</t>
  </si>
  <si>
    <t>1,714.81 ± 3,006.55</t>
  </si>
  <si>
    <t>1,963.46 ± 2,681.99</t>
  </si>
  <si>
    <t>1,970.65 ± 4,739.75</t>
  </si>
  <si>
    <t>8,942.37 ± 17,686.01</t>
  </si>
  <si>
    <t>10,141.30 ± 20,017.86</t>
  </si>
  <si>
    <t>9,075.44 ± 16,620.00</t>
  </si>
  <si>
    <t>9,979.79 ± 18,909.34</t>
  </si>
  <si>
    <t>0.3095</t>
  </si>
  <si>
    <t>0.2766</t>
  </si>
  <si>
    <t>All ages</t>
  </si>
  <si>
    <t>374.16 ± 810.23</t>
  </si>
  <si>
    <t>365.90 ± 963.46</t>
  </si>
  <si>
    <t>458.87 ± 701.18</t>
  </si>
  <si>
    <t>423.75 ± 902.02</t>
  </si>
  <si>
    <t>(0.5-65+)</t>
  </si>
  <si>
    <t>995.17 ± 1,742.70</t>
  </si>
  <si>
    <t>1,039.00 ± 1,907.53</t>
  </si>
  <si>
    <t>1,185.24 ± 1,851.65</t>
  </si>
  <si>
    <t>1,170.72 ± 1,954.25</t>
  </si>
  <si>
    <t>(contro n=51,304)</t>
  </si>
  <si>
    <t>(contro n=129,318)</t>
  </si>
  <si>
    <t>286.50 ± 455.87</t>
  </si>
  <si>
    <t>297.63 ± 489.46</t>
  </si>
  <si>
    <t>330.53 ± 457.15</t>
  </si>
  <si>
    <t>324.41 ± 489.22</t>
  </si>
  <si>
    <t>(case n=26,589)</t>
  </si>
  <si>
    <t>(case n=56,854)</t>
  </si>
  <si>
    <t>198.73 ± 602.37</t>
  </si>
  <si>
    <t>212.21 ± 644.17</t>
  </si>
  <si>
    <t>224.56 ± 608.08</t>
  </si>
  <si>
    <t>236.42 ± 669.81</t>
  </si>
  <si>
    <t>1,185.90 ± 7,586.06</t>
  </si>
  <si>
    <t>1,361.83 ± 8,461.05</t>
  </si>
  <si>
    <t>1,314.58 ± 7,961.27</t>
  </si>
  <si>
    <t>1,515.45 ± 8,281.95</t>
  </si>
  <si>
    <t>0.0009</t>
  </si>
  <si>
    <t>199.46 ± 732.18</t>
  </si>
  <si>
    <t>199.62 ± 710.32</t>
  </si>
  <si>
    <t>207.68 ± 732.86</t>
  </si>
  <si>
    <t>215.19 ± 735.00</t>
  </si>
  <si>
    <t>0.0256</t>
  </si>
  <si>
    <t>740.07 ± 5,431.79</t>
  </si>
  <si>
    <t>972.57 ± 6,407.78</t>
  </si>
  <si>
    <t>613.04 ± 5,033.19</t>
  </si>
  <si>
    <t>810.70 ± 5,868.37</t>
  </si>
  <si>
    <t>129.83 ± 1,959.44</t>
  </si>
  <si>
    <t>148.77 ± 2,029.36</t>
  </si>
  <si>
    <t>139.86 ± 1,857.17</t>
  </si>
  <si>
    <t>158.38 ± 2,084.06</t>
  </si>
  <si>
    <t>0.3016</t>
  </si>
  <si>
    <t>0.3508</t>
  </si>
  <si>
    <t>125.22 ± 3,539.33</t>
  </si>
  <si>
    <t>147.05 ± 3,680.42</t>
  </si>
  <si>
    <t>132.09 ± 3,498.66</t>
  </si>
  <si>
    <t>175.45 ± 4,033.97</t>
  </si>
  <si>
    <t>0.6987</t>
  </si>
  <si>
    <t>0.1367</t>
  </si>
  <si>
    <t>119.29 ± 1,713.32</t>
  </si>
  <si>
    <t>165.36 ± 2,136.16</t>
  </si>
  <si>
    <t>123.01 ± 1,818.17</t>
  </si>
  <si>
    <t>138.63 ± 1,915.72</t>
  </si>
  <si>
    <t>0.6724</t>
  </si>
  <si>
    <t>0.0103</t>
  </si>
  <si>
    <t>502.92 ± 1,262.64</t>
  </si>
  <si>
    <t>510.77 ± 1,269.38</t>
  </si>
  <si>
    <t>592.50 ± 1,365.43</t>
  </si>
  <si>
    <t>577.10 ± 1,340.19</t>
  </si>
  <si>
    <t>214.42 ± 5,273.50</t>
  </si>
  <si>
    <t>238.88 ± 5,765.67</t>
  </si>
  <si>
    <t>104.81 ± 2,726.96</t>
  </si>
  <si>
    <t>125.51 ± 3,208.04</t>
  </si>
  <si>
    <t>1,047.57 ± 3,094.64</t>
  </si>
  <si>
    <t>1,109.67 ± 3,181.80</t>
  </si>
  <si>
    <t>1,697.39 ± 3,137.23</t>
  </si>
  <si>
    <t>1,691.36 ± 4,307.97</t>
  </si>
  <si>
    <t>6,119.22 ± 15,366.11</t>
  </si>
  <si>
    <t>6,769.28 ± 17,004.50</t>
  </si>
  <si>
    <t>7,124.16 ± 14,976.31</t>
  </si>
  <si>
    <t>7,563.06 ± 16,616.38</t>
  </si>
  <si>
    <t>Table AD-6: Total Cost and Cost by Age and Sector, Standardized to 2018, Matched AD Cohort</t>
  </si>
  <si>
    <t>Difference     (case - control)</t>
  </si>
  <si>
    <t>AD-T6</t>
  </si>
  <si>
    <t>Un-matched Cases (n=9,040)</t>
  </si>
  <si>
    <t>8,795.18 ± 18,742.82</t>
  </si>
  <si>
    <t>9,380.18 ± 20,775.79</t>
  </si>
  <si>
    <t>AD-T7</t>
  </si>
  <si>
    <t xml:space="preserve">Selection Criteria </t>
  </si>
  <si>
    <t>Number of unique patients for asthma cases</t>
  </si>
  <si>
    <t>Number of unique patients for asthma controls</t>
  </si>
  <si>
    <r>
      <t>1.</t>
    </r>
    <r>
      <rPr>
        <sz val="7"/>
        <color theme="1"/>
        <rFont val="Times New Roman"/>
        <family val="1"/>
      </rPr>
      <t xml:space="preserve">     </t>
    </r>
    <r>
      <rPr>
        <sz val="10"/>
        <color theme="1"/>
        <rFont val="Arial"/>
        <family val="2"/>
      </rPr>
      <t>Patients in the ICES database, from April 1st, 2002 to March 31st, 2018, who meet the asthma general definition (outlined in section 4.3.1)</t>
    </r>
  </si>
  <si>
    <r>
      <t>2.</t>
    </r>
    <r>
      <rPr>
        <sz val="7"/>
        <color theme="1"/>
        <rFont val="Times New Roman"/>
        <family val="1"/>
      </rPr>
      <t xml:space="preserve">     </t>
    </r>
    <r>
      <rPr>
        <sz val="10"/>
        <color theme="1"/>
        <rFont val="Arial"/>
        <family val="2"/>
      </rPr>
      <t>From cohort of patients in criteria 1, patients who were indexed on the following in the selection period, after meeting criteria 1:</t>
    </r>
  </si>
  <si>
    <r>
      <t>a.</t>
    </r>
    <r>
      <rPr>
        <sz val="7"/>
        <color theme="1"/>
        <rFont val="Times New Roman"/>
        <family val="1"/>
      </rPr>
      <t xml:space="preserve">     </t>
    </r>
    <r>
      <rPr>
        <sz val="10"/>
        <color theme="1"/>
        <rFont val="Arial"/>
        <family val="2"/>
      </rPr>
      <t xml:space="preserve">Patients with ≥1 claim for on medium/high ICS plus a second controller within ±90 days </t>
    </r>
  </si>
  <si>
    <r>
      <t>b.</t>
    </r>
    <r>
      <rPr>
        <sz val="7"/>
        <color theme="1"/>
        <rFont val="Times New Roman"/>
        <family val="1"/>
      </rPr>
      <t xml:space="preserve">     </t>
    </r>
    <r>
      <rPr>
        <sz val="10"/>
        <color theme="1"/>
        <rFont val="Arial"/>
        <family val="2"/>
      </rPr>
      <t>Patients with ≥1 claim for a biologic medication indicated for asthma</t>
    </r>
  </si>
  <si>
    <r>
      <t>3.</t>
    </r>
    <r>
      <rPr>
        <sz val="7"/>
        <rFont val="Times New Roman"/>
        <family val="1"/>
      </rPr>
      <t xml:space="preserve">     </t>
    </r>
    <r>
      <rPr>
        <sz val="10"/>
        <rFont val="Arial"/>
        <family val="2"/>
      </rPr>
      <t xml:space="preserve">From cohort of patients in criteria 2, patients who are uncontrolled (B.2 in the asthma case cohort definition) </t>
    </r>
    <r>
      <rPr>
        <sz val="10"/>
        <color rgb="FF2B3A42"/>
        <rFont val="Arial"/>
        <family val="2"/>
      </rPr>
      <t>in the selection period, after meeting criteria 2</t>
    </r>
  </si>
  <si>
    <t>NA</t>
  </si>
  <si>
    <t xml:space="preserve">      A. Excluded patients wiht missing age, sex, or LHIN (small #, not reportable alone)</t>
  </si>
  <si>
    <t xml:space="preserve">      B. Excluded patients who died within 2 years after the asthma case cohort index date</t>
  </si>
  <si>
    <t xml:space="preserve">      C. Excluded patients who had a gap in OHIP coverage within 2 years after the asthma case cohort index date</t>
  </si>
  <si>
    <t xml:space="preserve">      D Excluded patients whose age &lt;12 years at the asthma case cohort index date</t>
  </si>
  <si>
    <r>
      <t>4.</t>
    </r>
    <r>
      <rPr>
        <sz val="7"/>
        <rFont val="Times New Roman"/>
        <family val="1"/>
      </rPr>
      <t xml:space="preserve">     </t>
    </r>
    <r>
      <rPr>
        <sz val="10"/>
        <rFont val="Arial"/>
        <family val="2"/>
      </rPr>
      <t>From cohort of patients in criteria 3, patients who have ≥1 control in the ICES database (Controls defined in section 4.3.3). Matching on index year based on the general cohort index year (same), age (difference at 5), sex, LHIN (same, 1-14), income quintile (same, 1-5), CCI (&lt;4, &gt;=4), and biological medication use for asthma (yes/no) in 3 age groups (12-17, 18-64 and 65+) (NOTE: none from patients aged 12-17)</t>
    </r>
  </si>
  <si>
    <r>
      <t>5.</t>
    </r>
    <r>
      <rPr>
        <sz val="7"/>
        <color theme="1"/>
        <rFont val="Times New Roman"/>
        <family val="1"/>
      </rPr>
      <t xml:space="preserve">     </t>
    </r>
    <r>
      <rPr>
        <sz val="10"/>
        <color theme="1"/>
        <rFont val="Arial"/>
        <family val="2"/>
      </rPr>
      <t xml:space="preserve">From cohort of patients in criteria 4, patients who did NOT have uncontrolled asthma (i.e., ≥1 claim for an oral corticosteroid (OCS), or ≥1 ED visits/hospitalizations for asthma) within the 2 years after the Asthma control cohort index date </t>
    </r>
  </si>
  <si>
    <r>
      <t>6.</t>
    </r>
    <r>
      <rPr>
        <sz val="7"/>
        <color theme="1"/>
        <rFont val="Times New Roman"/>
        <family val="1"/>
      </rPr>
      <t xml:space="preserve">     </t>
    </r>
    <r>
      <rPr>
        <sz val="10"/>
        <color theme="1"/>
        <rFont val="Arial"/>
        <family val="2"/>
      </rPr>
      <t xml:space="preserve">From cohort of patients in criteria 5, patients who </t>
    </r>
    <r>
      <rPr>
        <b/>
        <sz val="10"/>
        <color theme="1"/>
        <rFont val="Arial"/>
        <family val="2"/>
      </rPr>
      <t>do not</t>
    </r>
    <r>
      <rPr>
        <sz val="10"/>
        <color theme="1"/>
        <rFont val="Arial"/>
        <family val="2"/>
      </rPr>
      <t xml:space="preserve"> have missing demographics at index date (sex, age, LHIN) in all databases </t>
    </r>
  </si>
  <si>
    <r>
      <t>7.</t>
    </r>
    <r>
      <rPr>
        <sz val="7"/>
        <rFont val="Times New Roman"/>
        <family val="1"/>
      </rPr>
      <t xml:space="preserve">     </t>
    </r>
    <r>
      <rPr>
        <sz val="10"/>
        <rFont val="Arial"/>
        <family val="2"/>
      </rPr>
      <t xml:space="preserve">From cohort of patients in criteria 6, patients who </t>
    </r>
    <r>
      <rPr>
        <b/>
        <sz val="10"/>
        <rFont val="Arial"/>
        <family val="2"/>
      </rPr>
      <t>did not</t>
    </r>
    <r>
      <rPr>
        <sz val="10"/>
        <rFont val="Arial"/>
        <family val="2"/>
      </rPr>
      <t xml:space="preserve"> have a death date in the ICES data within the 2 years after the index date</t>
    </r>
  </si>
  <si>
    <r>
      <t>8.</t>
    </r>
    <r>
      <rPr>
        <sz val="7"/>
        <rFont val="Times New Roman"/>
        <family val="1"/>
      </rPr>
      <t xml:space="preserve">     </t>
    </r>
    <r>
      <rPr>
        <sz val="10"/>
        <rFont val="Arial"/>
        <family val="2"/>
      </rPr>
      <t xml:space="preserve">From cohort of patients in criteria 7, patients who </t>
    </r>
    <r>
      <rPr>
        <b/>
        <sz val="10"/>
        <rFont val="Arial"/>
        <family val="2"/>
      </rPr>
      <t>do not</t>
    </r>
    <r>
      <rPr>
        <sz val="10"/>
        <rFont val="Arial"/>
        <family val="2"/>
      </rPr>
      <t xml:space="preserve"> have a gap in OHIP coverage (i.e., lack of at least one OHIP claim for any product in any market in each year) within the 2 years after the index date</t>
    </r>
  </si>
  <si>
    <r>
      <t>9.</t>
    </r>
    <r>
      <rPr>
        <sz val="7"/>
        <rFont val="Times New Roman"/>
        <family val="1"/>
      </rPr>
      <t xml:space="preserve">     </t>
    </r>
    <r>
      <rPr>
        <sz val="10"/>
        <rFont val="Arial"/>
        <family val="2"/>
      </rPr>
      <t xml:space="preserve">From cohort of patients in criteria 8, patients who do not meet the asthma Case Cohort definition prior to the general cohort index date and do not have more than 4 controls </t>
    </r>
  </si>
  <si>
    <r>
      <t xml:space="preserve">Note: </t>
    </r>
    <r>
      <rPr>
        <sz val="10"/>
        <color rgb="FF2B3A42"/>
        <rFont val="Arial"/>
        <family val="2"/>
      </rPr>
      <t xml:space="preserve">Exclusions in 5-8 for NP case cohort were due to matched controls that NP exclusion criteria above. </t>
    </r>
  </si>
  <si>
    <t>Matched cases and controls</t>
  </si>
  <si>
    <t>Initially un-matched case cohort</t>
  </si>
  <si>
    <t>Table Asthma-1. Asthma Waterfall Diagram</t>
  </si>
  <si>
    <t>Asthma-T1</t>
  </si>
  <si>
    <t xml:space="preserve">General </t>
  </si>
  <si>
    <t xml:space="preserve"> Case Cohort at the</t>
  </si>
  <si>
    <t xml:space="preserve"> Case Cohort</t>
  </si>
  <si>
    <t>Case Cohort</t>
  </si>
  <si>
    <t>Initial Matching</t>
  </si>
  <si>
    <t>26.2 (25.7)</t>
  </si>
  <si>
    <t>69.5 (11.9)</t>
  </si>
  <si>
    <t>72.8 (9.4)</t>
  </si>
  <si>
    <t>71.8 (9.5)</t>
  </si>
  <si>
    <t>64.3 (13.4)</t>
  </si>
  <si>
    <t>16 (3-47)</t>
  </si>
  <si>
    <t>71 (65-78)</t>
  </si>
  <si>
    <t>74 (68-79)</t>
  </si>
  <si>
    <t>73 (67-78)</t>
  </si>
  <si>
    <t>66 (56-72)</t>
  </si>
  <si>
    <t xml:space="preserve">     0-11</t>
  </si>
  <si>
    <t>484,496 (45.6%)</t>
  </si>
  <si>
    <t>56,454 (5.3%)</t>
  </si>
  <si>
    <t xml:space="preserve">aged 0-17: 9 (0.2%) </t>
  </si>
  <si>
    <t>233,249 (21.9%)</t>
  </si>
  <si>
    <t>219 (6.1%)</t>
  </si>
  <si>
    <t>50 (2.3%)</t>
  </si>
  <si>
    <t>37 (2.7%)</t>
  </si>
  <si>
    <t>aged 12-44: 104 (7.5%)</t>
  </si>
  <si>
    <t>176,814 (16.6%)</t>
  </si>
  <si>
    <t>1,247 (34.9%)</t>
  </si>
  <si>
    <t>524 (24.0)</t>
  </si>
  <si>
    <t>361 (26.4%)</t>
  </si>
  <si>
    <t>469 (33.7%)</t>
  </si>
  <si>
    <t>112,392 (10.6%)</t>
  </si>
  <si>
    <t>2,100 (58.7%)</t>
  </si>
  <si>
    <t>1,610 (73.7%)</t>
  </si>
  <si>
    <t>972 (70.9%)</t>
  </si>
  <si>
    <t>818 (58.8%)</t>
  </si>
  <si>
    <t>Table Asthma-2. Age Distribution for the Asthma Case Cohort at Different Stages and the General Cohort</t>
  </si>
  <si>
    <t>Table AD-7: Total Cost, standardized to 2018 for Un-matched AD Case Cohort</t>
  </si>
  <si>
    <t>Asthma</t>
  </si>
  <si>
    <t>N=1,666</t>
  </si>
  <si>
    <t>N=1,370</t>
  </si>
  <si>
    <t>N=3,036</t>
  </si>
  <si>
    <t>68.03 ± 9.99</t>
  </si>
  <si>
    <t>67.89 ± 9.80</t>
  </si>
  <si>
    <t>67.97 ± 9.91</t>
  </si>
  <si>
    <t>0.6829</t>
  </si>
  <si>
    <t>69 (63-75)</t>
  </si>
  <si>
    <t>0.4286</t>
  </si>
  <si>
    <t>71.92 ± 9.65</t>
  </si>
  <si>
    <t>71.83 ± 9.49</t>
  </si>
  <si>
    <t>71.88 ± 9.58</t>
  </si>
  <si>
    <t>0.7901</t>
  </si>
  <si>
    <t>73 (67-79)</t>
  </si>
  <si>
    <t>0.5677</t>
  </si>
  <si>
    <t>54 (3.2%)</t>
  </si>
  <si>
    <t>91 (3.0%)</t>
  </si>
  <si>
    <t>0.6504</t>
  </si>
  <si>
    <t>428 (25.7%)</t>
  </si>
  <si>
    <t>789 (26.0%)</t>
  </si>
  <si>
    <t>1,184 (71.1%)</t>
  </si>
  <si>
    <t>2,156 (71.0%)</t>
  </si>
  <si>
    <t>21 (1.3%)</t>
  </si>
  <si>
    <t>20 (1.5%)</t>
  </si>
  <si>
    <t>41 (1.4%)</t>
  </si>
  <si>
    <t>0.3852</t>
  </si>
  <si>
    <t>271 (16.3%)</t>
  </si>
  <si>
    <t>199 (14.5%)</t>
  </si>
  <si>
    <t>470 (15.5%)</t>
  </si>
  <si>
    <t>1,374 (82.5%)</t>
  </si>
  <si>
    <t>1,151 (84.0%)</t>
  </si>
  <si>
    <t>2,525 (83.2%)</t>
  </si>
  <si>
    <t>807 (48.4%)</t>
  </si>
  <si>
    <t>667 (48.7%)</t>
  </si>
  <si>
    <t>1,474 (48.6%)</t>
  </si>
  <si>
    <t>0.8923</t>
  </si>
  <si>
    <t>160 (9.6%)</t>
  </si>
  <si>
    <t>147 (10.7%)</t>
  </si>
  <si>
    <t>307 (10.1%)</t>
  </si>
  <si>
    <t>0.7536</t>
  </si>
  <si>
    <t>186 (11.2%)</t>
  </si>
  <si>
    <t>137 (10.0%)</t>
  </si>
  <si>
    <t>323 (10.6%)</t>
  </si>
  <si>
    <t>210 (12.6%)</t>
  </si>
  <si>
    <t>165 (12.0%)</t>
  </si>
  <si>
    <t>375 (12.4%)</t>
  </si>
  <si>
    <t>172 (10.3%)</t>
  </si>
  <si>
    <t>154 (11.2%)</t>
  </si>
  <si>
    <t>326 (10.7%)</t>
  </si>
  <si>
    <t>212 (12.7%)</t>
  </si>
  <si>
    <t>176 (12.8%)</t>
  </si>
  <si>
    <t>388 (12.8%)</t>
  </si>
  <si>
    <t>204 (12.2%)</t>
  </si>
  <si>
    <t>157 (11.5%)</t>
  </si>
  <si>
    <t>361 (11.9%)</t>
  </si>
  <si>
    <t>190 (11.4%)</t>
  </si>
  <si>
    <t>163 (11.9%)</t>
  </si>
  <si>
    <t>353 (11.6%)</t>
  </si>
  <si>
    <t>141 (8.5%)</t>
  </si>
  <si>
    <t>108 (7.9%)</t>
  </si>
  <si>
    <t>249 (8.2%)</t>
  </si>
  <si>
    <t>104 (6.2%)</t>
  </si>
  <si>
    <t>86 (6.3%)</t>
  </si>
  <si>
    <t>190 (6.3%)</t>
  </si>
  <si>
    <t>67 (4.0%)</t>
  </si>
  <si>
    <t>50 (3.6%)</t>
  </si>
  <si>
    <t>117 (3.9%)</t>
  </si>
  <si>
    <t>20 (1.2%)</t>
  </si>
  <si>
    <t>27 (2.0%)</t>
  </si>
  <si>
    <t>47 (1.5%)</t>
  </si>
  <si>
    <t>353 (21.2%)</t>
  </si>
  <si>
    <t>282 (20.6%)</t>
  </si>
  <si>
    <t>635 (20.9%)</t>
  </si>
  <si>
    <t>0.9703</t>
  </si>
  <si>
    <t>348 (20.9%)</t>
  </si>
  <si>
    <t>286 (20.9%)</t>
  </si>
  <si>
    <t>634 (20.9%)</t>
  </si>
  <si>
    <t>321 (19.3%)</t>
  </si>
  <si>
    <t>261 (19.1%)</t>
  </si>
  <si>
    <t>582 (19.2%)</t>
  </si>
  <si>
    <t>326 (19.6%)</t>
  </si>
  <si>
    <t>266 (19.4%)</t>
  </si>
  <si>
    <t>592 (19.5%)</t>
  </si>
  <si>
    <t>318 (19.1%)</t>
  </si>
  <si>
    <t>275 (20.1%)</t>
  </si>
  <si>
    <t>593 (19.5%)</t>
  </si>
  <si>
    <t>Income Quintiles at general index date, n (%)</t>
  </si>
  <si>
    <t>514 (30.9%)</t>
  </si>
  <si>
    <t>412 (30.1%)</t>
  </si>
  <si>
    <t>926 (30.5%)</t>
  </si>
  <si>
    <t>0.9772</t>
  </si>
  <si>
    <t>359 (21.5%)</t>
  </si>
  <si>
    <t>307 (22.4%)</t>
  </si>
  <si>
    <t>666 (21.9%)</t>
  </si>
  <si>
    <t>305 (18.3%)</t>
  </si>
  <si>
    <t>252 (18.4%)</t>
  </si>
  <si>
    <t>557 (18.3%)</t>
  </si>
  <si>
    <t>279 (16.7%)</t>
  </si>
  <si>
    <t>231 (16.9%)</t>
  </si>
  <si>
    <t>510 (16.8%)</t>
  </si>
  <si>
    <t>209 (12.5%)</t>
  </si>
  <si>
    <t>168 (12.3%)</t>
  </si>
  <si>
    <t>377 (12.4%)</t>
  </si>
  <si>
    <t xml:space="preserve">    Matched on: &lt;4 or &gt;=4</t>
  </si>
  <si>
    <t>N for one group&lt;6</t>
  </si>
  <si>
    <t>0.8446</t>
  </si>
  <si>
    <t xml:space="preserve">    Detailed CCI</t>
  </si>
  <si>
    <t xml:space="preserve">    1. Missing</t>
  </si>
  <si>
    <t>1,449 (87.0%)</t>
  </si>
  <si>
    <t>1,127 (82.3%)</t>
  </si>
  <si>
    <t>2,576 (84.8%)</t>
  </si>
  <si>
    <t>0.0001</t>
  </si>
  <si>
    <t xml:space="preserve">    2. CCI=0</t>
  </si>
  <si>
    <t>102 (6.1%)</t>
  </si>
  <si>
    <t>81 (5.9%)</t>
  </si>
  <si>
    <t>183 (6.0%)</t>
  </si>
  <si>
    <t xml:space="preserve">    3. CCI=1</t>
  </si>
  <si>
    <t>63 (3.8%)</t>
  </si>
  <si>
    <t>97 (7.1%)</t>
  </si>
  <si>
    <t>160 (5.3%)</t>
  </si>
  <si>
    <t xml:space="preserve">    4. CCI=2</t>
  </si>
  <si>
    <t>36 (2.2%)</t>
  </si>
  <si>
    <t>41 (3.0%)</t>
  </si>
  <si>
    <t>77 (2.5%)</t>
  </si>
  <si>
    <t xml:space="preserve">    5. CCI=3+</t>
  </si>
  <si>
    <t>16 (1.0%)</t>
  </si>
  <si>
    <t>24 (1.8%)</t>
  </si>
  <si>
    <t>40 (1.3%)</t>
  </si>
  <si>
    <t>Table Asthma-3: Demographic Information for Matched Asthma Cohort</t>
  </si>
  <si>
    <t>Asthma-T2</t>
  </si>
  <si>
    <t>Asthma-T3</t>
  </si>
  <si>
    <t>Ontario LHINs – n (%)</t>
  </si>
  <si>
    <t>47 (2.8%)</t>
  </si>
  <si>
    <t>88 (2.9%)</t>
  </si>
  <si>
    <t>1.0000</t>
  </si>
  <si>
    <t>57 (3.4%)</t>
  </si>
  <si>
    <t>45 (3.3%)</t>
  </si>
  <si>
    <t>102 (3.4%)</t>
  </si>
  <si>
    <t>30 (1.8%)</t>
  </si>
  <si>
    <t>57 (1.9%)</t>
  </si>
  <si>
    <t>180 (10.8%)</t>
  </si>
  <si>
    <t>334 (11.0%)</t>
  </si>
  <si>
    <t>45 (2.7%)</t>
  </si>
  <si>
    <t>86 (2.8%)</t>
  </si>
  <si>
    <t>163 (9.8%)</t>
  </si>
  <si>
    <t>133 (9.7%)</t>
  </si>
  <si>
    <t>296 (9.7%)</t>
  </si>
  <si>
    <t>213 (12.8%)</t>
  </si>
  <si>
    <t>389 (12.8%)</t>
  </si>
  <si>
    <t>246 (14.8%)</t>
  </si>
  <si>
    <t>192 (14.0%)</t>
  </si>
  <si>
    <t>438 (14.4%)</t>
  </si>
  <si>
    <t>327 (19.6%)</t>
  </si>
  <si>
    <t>259 (18.9%)</t>
  </si>
  <si>
    <t>586 (19.3%)</t>
  </si>
  <si>
    <t>178 (10.7%)</t>
  </si>
  <si>
    <t>325 (10.7%)</t>
  </si>
  <si>
    <t>40 (2.4%)</t>
  </si>
  <si>
    <t>33 (2.4%)</t>
  </si>
  <si>
    <t>73 (2.4%)</t>
  </si>
  <si>
    <t>13. North East and 14. North West*</t>
  </si>
  <si>
    <t>110 (6.6%)</t>
  </si>
  <si>
    <t>95 (7.3%)</t>
  </si>
  <si>
    <t>196 (6.5%)</t>
  </si>
  <si>
    <t>* Note: these 2 groups combined due to small # in one LHIN</t>
  </si>
  <si>
    <t>Table Asthma-4: LHIN distribution for the asthma cohort</t>
  </si>
  <si>
    <t>Asthma-T4</t>
  </si>
  <si>
    <t xml:space="preserve">Healthcare utilization </t>
  </si>
  <si>
    <t>Patient No.</t>
  </si>
  <si>
    <t>Emergency department visits   – mean ± SD</t>
  </si>
  <si>
    <t>0.28 ± 0.83</t>
  </si>
  <si>
    <t>0.59 ± 2.46</t>
  </si>
  <si>
    <t>0.40 ± 1.03</t>
  </si>
  <si>
    <t>0.76 ± 2.13</t>
  </si>
  <si>
    <t>Hospitalizations   – mean ± SD</t>
  </si>
  <si>
    <t>0.58 ± 1.05</t>
  </si>
  <si>
    <t>1.05 ± 1.53</t>
  </si>
  <si>
    <t>0.57 ± 1.04</t>
  </si>
  <si>
    <t>1.01 ± 1.55</t>
  </si>
  <si>
    <t>13.06 ± 10.40</t>
  </si>
  <si>
    <t>16.52 ± 11.29</t>
  </si>
  <si>
    <t>12.37 ± 9.69</t>
  </si>
  <si>
    <t>15.05 ± 11.23</t>
  </si>
  <si>
    <t>11 (6-17)</t>
  </si>
  <si>
    <t>15 (9-21)</t>
  </si>
  <si>
    <t>10 (6-17)</t>
  </si>
  <si>
    <t>13 (7-20)</t>
  </si>
  <si>
    <t>Asthma-specific</t>
  </si>
  <si>
    <t xml:space="preserve">    Emergency department visits   – mean ± SD</t>
  </si>
  <si>
    <t>0.023 ± 0.269</t>
  </si>
  <si>
    <t>0.012 ± 0.132</t>
  </si>
  <si>
    <t xml:space="preserve">    Hospitalizations   – mean ± SD</t>
  </si>
  <si>
    <t>0.018 ± 0.144</t>
  </si>
  <si>
    <t>0.008 ± 0.104</t>
  </si>
  <si>
    <t>0.0017</t>
  </si>
  <si>
    <t>Table Asthma-5: Average annual visits for Asthma</t>
  </si>
  <si>
    <t>Asthma-T5</t>
  </si>
  <si>
    <t xml:space="preserve">Control (n=1,666) </t>
  </si>
  <si>
    <t>Case (n=1,370)</t>
  </si>
  <si>
    <t>Difference (case - control)</t>
  </si>
  <si>
    <t>p value</t>
  </si>
  <si>
    <t xml:space="preserve">Age group at general index date </t>
  </si>
  <si>
    <t xml:space="preserve">Age group at case index date </t>
  </si>
  <si>
    <t>607.72 ± 1,255.50</t>
  </si>
  <si>
    <t>557.30 ± 925.93</t>
  </si>
  <si>
    <t>800.22 ± 903.88</t>
  </si>
  <si>
    <t>509.19 ± 799.72</t>
  </si>
  <si>
    <t>0.4255</t>
  </si>
  <si>
    <t>0.7978</t>
  </si>
  <si>
    <t>386.62 ± 397.08</t>
  </si>
  <si>
    <t>301.43 ± 338.99</t>
  </si>
  <si>
    <t>954.95 ± 1,087.92</t>
  </si>
  <si>
    <t>624.20 ± 1,013.51</t>
  </si>
  <si>
    <t>0.0306</t>
  </si>
  <si>
    <t>0.1751</t>
  </si>
  <si>
    <t>(control n=54)</t>
  </si>
  <si>
    <t>1,731.61 ± 2,857.40</t>
  </si>
  <si>
    <t>1,622.93 ± 3,438.34</t>
  </si>
  <si>
    <t>1,802.30 ± 1,764.59</t>
  </si>
  <si>
    <t>1,172.22 ± 1,390.11</t>
  </si>
  <si>
    <t>0.8938</t>
  </si>
  <si>
    <t>0.4522</t>
  </si>
  <si>
    <t>(control n=21)</t>
  </si>
  <si>
    <t>999.57 ± 1,039.38</t>
  </si>
  <si>
    <t>867.14 ± 1,001.31</t>
  </si>
  <si>
    <t>1,291.60 ± 1,089.21</t>
  </si>
  <si>
    <t>1,042.50 ± 1,115.75</t>
  </si>
  <si>
    <t>0.3851</t>
  </si>
  <si>
    <t>0.5990</t>
  </si>
  <si>
    <t>(case n=37)</t>
  </si>
  <si>
    <t>224.91 ± 241.13</t>
  </si>
  <si>
    <t>207.52 ± 232.99</t>
  </si>
  <si>
    <t>306.22 ± 346.33</t>
  </si>
  <si>
    <t>273.35 ± 251.05</t>
  </si>
  <si>
    <t>0.1898</t>
  </si>
  <si>
    <t>0.2029</t>
  </si>
  <si>
    <t>(case n=20)</t>
  </si>
  <si>
    <t>169.38 ± 166.46</t>
  </si>
  <si>
    <t>119.43 ± 120.44</t>
  </si>
  <si>
    <t>240.55 ± 292.40</t>
  </si>
  <si>
    <t>219.75 ± 218.62</t>
  </si>
  <si>
    <t>0.3411</t>
  </si>
  <si>
    <t>0.0746</t>
  </si>
  <si>
    <t>392.11 ± 657.32</t>
  </si>
  <si>
    <t>430.85 ± 811.07</t>
  </si>
  <si>
    <t>829.03 ± 1,047.14</t>
  </si>
  <si>
    <t>511.68 ± 740.47</t>
  </si>
  <si>
    <t>0.0164</t>
  </si>
  <si>
    <t>0.6299</t>
  </si>
  <si>
    <t>311.90 ± 558.84</t>
  </si>
  <si>
    <t>161.48 ± 316.81</t>
  </si>
  <si>
    <t>745.60 ± 999.22</t>
  </si>
  <si>
    <t>473.35 ± 638.04</t>
  </si>
  <si>
    <t>0.0922</t>
  </si>
  <si>
    <t>0.0528</t>
  </si>
  <si>
    <t>3,931.35 ± 19,457.63</t>
  </si>
  <si>
    <t>1,370.37 ± 4,851.18</t>
  </si>
  <si>
    <t>2,013.27 ± 3,642.06</t>
  </si>
  <si>
    <t>505.24 ± 1,455.83</t>
  </si>
  <si>
    <t>0.5556</t>
  </si>
  <si>
    <t>0.2960</t>
  </si>
  <si>
    <t>1,020.90 ± 3,118.66</t>
  </si>
  <si>
    <t>286.24 ± 1,311.71</t>
  </si>
  <si>
    <t>1,193.10 ± 2,848.71</t>
  </si>
  <si>
    <t>388.05 ± 1,383.09</t>
  </si>
  <si>
    <t>0.8547</t>
  </si>
  <si>
    <t>0.8101</t>
  </si>
  <si>
    <t>224.87 ± 537.15</t>
  </si>
  <si>
    <t>412.80 ± 883.76</t>
  </si>
  <si>
    <t>393.59 ± 750.26</t>
  </si>
  <si>
    <t>278.54 ± 641.12</t>
  </si>
  <si>
    <t>0.2143</t>
  </si>
  <si>
    <t>0.4306</t>
  </si>
  <si>
    <t>160.14 ± 326.32</t>
  </si>
  <si>
    <t>262.14 ± 687.70</t>
  </si>
  <si>
    <t>449.45 ± 837.35</t>
  </si>
  <si>
    <t>275.35 ± 530.35</t>
  </si>
  <si>
    <t>0.1493</t>
  </si>
  <si>
    <t>0.9456</t>
  </si>
  <si>
    <t>54.16 ± 329.46</t>
  </si>
  <si>
    <t>604.62 ± 3,677.77</t>
  </si>
  <si>
    <t>0.2290</t>
  </si>
  <si>
    <t>518.31 ± 3,670.16</t>
  </si>
  <si>
    <t>2.35 ± 17.28</t>
  </si>
  <si>
    <t>0.3935</t>
  </si>
  <si>
    <t>0.4108</t>
  </si>
  <si>
    <t>891.93 ± 1,370.70</t>
  </si>
  <si>
    <t>718.83 ± 1,165.46</t>
  </si>
  <si>
    <t>1,276.24 ± 1,859.52</t>
  </si>
  <si>
    <t>719.78 ± 985.40</t>
  </si>
  <si>
    <t>0.2594</t>
  </si>
  <si>
    <t>0.9968</t>
  </si>
  <si>
    <t>479.33 ± 790.89</t>
  </si>
  <si>
    <t>333.38 ± 508.24</t>
  </si>
  <si>
    <t>773.10 ± 1,090.19</t>
  </si>
  <si>
    <t>679.05 ± 1,105.63</t>
  </si>
  <si>
    <t>0.3277</t>
  </si>
  <si>
    <t>0.2024</t>
  </si>
  <si>
    <t>919.94 ± 6,760.18</t>
  </si>
  <si>
    <t>2,004.15 ± 13,951.48</t>
  </si>
  <si>
    <t>181.03 ± 1,101.14</t>
  </si>
  <si>
    <t>96.38 ± 586.25</t>
  </si>
  <si>
    <t>0.5124</t>
  </si>
  <si>
    <t>0.4089</t>
  </si>
  <si>
    <t>274.05 ± 1,255.84</t>
  </si>
  <si>
    <t>178.30 ± 797.38</t>
  </si>
  <si>
    <t>0.7735</t>
  </si>
  <si>
    <t>5,019.06 ± 8,591.13</t>
  </si>
  <si>
    <t>4,622.09 ± 6,499.21</t>
  </si>
  <si>
    <t>4,518.00 ± 3,728.11</t>
  </si>
  <si>
    <t>3,546.92 ± 2,596.08</t>
  </si>
  <si>
    <t>0.7396</t>
  </si>
  <si>
    <t>0.3426</t>
  </si>
  <si>
    <t>2,680.33 ± 2,666.79</t>
  </si>
  <si>
    <t>2,940.10 ± 2,929.32</t>
  </si>
  <si>
    <t>4,509.75 ± 4,712.33</t>
  </si>
  <si>
    <t>3,387.10 ± 3,309.89</t>
  </si>
  <si>
    <t>0.1318</t>
  </si>
  <si>
    <t>0.6492</t>
  </si>
  <si>
    <t>14,461.81 ± 26,149.71</t>
  </si>
  <si>
    <t>11,949.19 ± 21,017.17</t>
  </si>
  <si>
    <t>12,174.05 ± 8,152.20</t>
  </si>
  <si>
    <t>8,217.92 ± 6,455.44</t>
  </si>
  <si>
    <t>0.6082</t>
  </si>
  <si>
    <t>0.2988</t>
  </si>
  <si>
    <t>6,208.19 ± 6,249.76</t>
  </si>
  <si>
    <t>5,545.38 ± 5,412.29</t>
  </si>
  <si>
    <t>10,158.10 ± 6,548.79</t>
  </si>
  <si>
    <t>7,267.65 ± 4,744.63</t>
  </si>
  <si>
    <t>0.0552</t>
  </si>
  <si>
    <t>0.2862</t>
  </si>
  <si>
    <t>483.51 ± 742.69</t>
  </si>
  <si>
    <t>430.83 ± 647.69</t>
  </si>
  <si>
    <t>610.49 ± 755.13</t>
  </si>
  <si>
    <t>589.60 ± 898.62</t>
  </si>
  <si>
    <t>0.0178</t>
  </si>
  <si>
    <t>0.0041</t>
  </si>
  <si>
    <t>530.41 ± 843.40</t>
  </si>
  <si>
    <t>480.19 ± 707.06</t>
  </si>
  <si>
    <t>657.58 ± 827.06</t>
  </si>
  <si>
    <t>633.07 ± 773.01</t>
  </si>
  <si>
    <t>0.1041</t>
  </si>
  <si>
    <t>0.0265</t>
  </si>
  <si>
    <t>(control n=428)</t>
  </si>
  <si>
    <t>1,588.62 ± 2,392.00</t>
  </si>
  <si>
    <t>1,459.27 ± 2,113.95</t>
  </si>
  <si>
    <t>2,634.38 ± 3,599.76</t>
  </si>
  <si>
    <t>2,324.97 ± 3,077.79</t>
  </si>
  <si>
    <t>(control n=270)</t>
  </si>
  <si>
    <t>1,689.70 ± 2,628.12</t>
  </si>
  <si>
    <t>1,589.23 ± 2,531.64</t>
  </si>
  <si>
    <t>2,829.05 ± 4,221.88</t>
  </si>
  <si>
    <t>2,472.19 ± 3,456.00</t>
  </si>
  <si>
    <t>0.0015</t>
  </si>
  <si>
    <t>(case n=361)</t>
  </si>
  <si>
    <t>305.52 ± 386.27</t>
  </si>
  <si>
    <t>312.82 ± 438.51</t>
  </si>
  <si>
    <t>347.77 ± 443.79</t>
  </si>
  <si>
    <t>377.70 ± 451.48</t>
  </si>
  <si>
    <t>0.1532</t>
  </si>
  <si>
    <t>0.0414</t>
  </si>
  <si>
    <t>(case n=199)</t>
  </si>
  <si>
    <t>280.32 ± 345.24</t>
  </si>
  <si>
    <t>293.67 ± 422.95</t>
  </si>
  <si>
    <t>326.42 ± 436.57</t>
  </si>
  <si>
    <t>386.89 ± 451.52</t>
  </si>
  <si>
    <t>0.2021</t>
  </si>
  <si>
    <t>310.56 ± 606.16</t>
  </si>
  <si>
    <t>294.63 ± 687.36</t>
  </si>
  <si>
    <t>957.63 ± 1,739.22</t>
  </si>
  <si>
    <t>824.57 ± 1,762.50</t>
  </si>
  <si>
    <t>359.15 ± 658.13</t>
  </si>
  <si>
    <t>371.18 ± 841.39</t>
  </si>
  <si>
    <t>1,079.03 ± 1,793.40</t>
  </si>
  <si>
    <t>1,007.25 ± 2,177.67</t>
  </si>
  <si>
    <t>2,615.84 ± 10,458.70</t>
  </si>
  <si>
    <t>1,991.97 ± 8,697.16</t>
  </si>
  <si>
    <t>5,600.29 ± 13,047.83</t>
  </si>
  <si>
    <t>5,346.09 ± 13,942.28</t>
  </si>
  <si>
    <t>3,067.25 ± 13,712.06</t>
  </si>
  <si>
    <t>1,944.70 ± 7,093.86</t>
  </si>
  <si>
    <t>5,667.61 ± 13,294.37</t>
  </si>
  <si>
    <t>5,217.64 ± 12,838.87</t>
  </si>
  <si>
    <t>0.0402</t>
  </si>
  <si>
    <t>0.0005</t>
  </si>
  <si>
    <t>224.36 ± 588.97</t>
  </si>
  <si>
    <t>232.70 ± 636.20</t>
  </si>
  <si>
    <t>289.39 ± 664.34</t>
  </si>
  <si>
    <t>323.74 ± 707.79</t>
  </si>
  <si>
    <t>0.1455</t>
  </si>
  <si>
    <t>0.0576</t>
  </si>
  <si>
    <t>219.47 ± 584.51</t>
  </si>
  <si>
    <t>253.66 ± 670.56</t>
  </si>
  <si>
    <t>266.14 ± 664.97</t>
  </si>
  <si>
    <t>325.02 ± 712.68</t>
  </si>
  <si>
    <t>0.4204</t>
  </si>
  <si>
    <t>452.34 ± 4,094.11</t>
  </si>
  <si>
    <t>629.21 ± 4,915.23</t>
  </si>
  <si>
    <t>308.72 ± 3,498.77</t>
  </si>
  <si>
    <t>441.99 ± 4,237.06</t>
  </si>
  <si>
    <t>0.6002</t>
  </si>
  <si>
    <t>0.5706</t>
  </si>
  <si>
    <t>399.51 ± 3,937.95</t>
  </si>
  <si>
    <t>729.85 ± 5,369.22</t>
  </si>
  <si>
    <t>299.20 ± 3,624.04</t>
  </si>
  <si>
    <t>149.79 ± 2,113.10</t>
  </si>
  <si>
    <t>0.7780</t>
  </si>
  <si>
    <t>0.1495</t>
  </si>
  <si>
    <t>201.16 ± 1,671.58</t>
  </si>
  <si>
    <t>229.15 ± 2,638.89</t>
  </si>
  <si>
    <t>354.66 ± 2,447.26</t>
  </si>
  <si>
    <t>395.39 ± 3,147.36</t>
  </si>
  <si>
    <t>0.2981</t>
  </si>
  <si>
    <t>0.4199</t>
  </si>
  <si>
    <t>167.03 ± 1,610.23</t>
  </si>
  <si>
    <t>207.08 ± 2,945.30</t>
  </si>
  <si>
    <t>208.84 ± 1,658.90</t>
  </si>
  <si>
    <t>505.59 ± 3,868.93</t>
  </si>
  <si>
    <t>0.7837</t>
  </si>
  <si>
    <t>0.3428</t>
  </si>
  <si>
    <t>248.11 ± 4,577.41</t>
  </si>
  <si>
    <t>249.61 ± 4,672.99</t>
  </si>
  <si>
    <t>0.2624</t>
  </si>
  <si>
    <t>0.2694</t>
  </si>
  <si>
    <t>445.45 ± 6,164.76</t>
  </si>
  <si>
    <t>449.09 ± 6,293.77</t>
  </si>
  <si>
    <t>0.2347</t>
  </si>
  <si>
    <t>0.2406</t>
  </si>
  <si>
    <t>216.07 ± 2,783.87</t>
  </si>
  <si>
    <t>226.19 ± 3,059.10</t>
  </si>
  <si>
    <t>154.65 ± 1,875.61</t>
  </si>
  <si>
    <t>31.72 ± 527.39</t>
  </si>
  <si>
    <t>0.7216</t>
  </si>
  <si>
    <t>0.2333</t>
  </si>
  <si>
    <t>257.69 ± 2,448.54</t>
  </si>
  <si>
    <t>220.83 ± 3,136.50</t>
  </si>
  <si>
    <t>48.43 ± 469.26</t>
  </si>
  <si>
    <t>2.11 ± 21.26</t>
  </si>
  <si>
    <t>0.2349</t>
  </si>
  <si>
    <t>0.3259</t>
  </si>
  <si>
    <t>672.63 ± 1,515.85</t>
  </si>
  <si>
    <t>707.89 ± 1,620.38</t>
  </si>
  <si>
    <t>1,235.58 ± 1,961.46</t>
  </si>
  <si>
    <t>1,015.25 ± 1,857.01</t>
  </si>
  <si>
    <t>0.0133</t>
  </si>
  <si>
    <t>834.95 ± 1,772.60</t>
  </si>
  <si>
    <t>793.44 ± 1,670.17</t>
  </si>
  <si>
    <t>1,330.94 ± 2,184.86</t>
  </si>
  <si>
    <t>1,148.21 ± 2,152.88</t>
  </si>
  <si>
    <t>0.0069</t>
  </si>
  <si>
    <t>0.0449</t>
  </si>
  <si>
    <t>1,149.61 ± 13,896.70</t>
  </si>
  <si>
    <t>652.85 ± 7,412.83</t>
  </si>
  <si>
    <t>523.33 ± 7,718.10</t>
  </si>
  <si>
    <t>629.64 ± 10,278.52</t>
  </si>
  <si>
    <t>0.4459</t>
  </si>
  <si>
    <t>0.9707</t>
  </si>
  <si>
    <t>1,640.33 ± 16,702.41</t>
  </si>
  <si>
    <t>1,279.80 ± 11,041.05</t>
  </si>
  <si>
    <t>257.34 ± 3,188.59</t>
  </si>
  <si>
    <t>172.05 ± 2,129.09</t>
  </si>
  <si>
    <t>0.2497</t>
  </si>
  <si>
    <t>0.1634</t>
  </si>
  <si>
    <t>2,942.22 ± 3,008.67</t>
  </si>
  <si>
    <t>3,211.64 ± 3,719.34</t>
  </si>
  <si>
    <t>4,080.25 ± 2,775.52</t>
  </si>
  <si>
    <t>4,092.47 ± 2,978.54</t>
  </si>
  <si>
    <t>3,370.84 ± 5,057.15</t>
  </si>
  <si>
    <t>3,687.45 ± 5,044.26</t>
  </si>
  <si>
    <t>4,424.92 ± 2,692.37</t>
  </si>
  <si>
    <t>4,413.37 ± 2,981.22</t>
  </si>
  <si>
    <t>0.0077</t>
  </si>
  <si>
    <t>0.0708</t>
  </si>
  <si>
    <t>11,162.43 ± 21,956.65</t>
  </si>
  <si>
    <t>10,379.15 ± 18,523.87</t>
  </si>
  <si>
    <t>17,345.23 ± 23,633.80</t>
  </si>
  <si>
    <t>16,642.73 ± 27,672.55</t>
  </si>
  <si>
    <t>0.0002</t>
  </si>
  <si>
    <t>12,816.66 ± 26,143.98</t>
  </si>
  <si>
    <t>11,851.08 ± 20,666.44</t>
  </si>
  <si>
    <t>17,840.94 ± 22,319.72</t>
  </si>
  <si>
    <t>16,882.25 ± 25,161.97</t>
  </si>
  <si>
    <t>0.0292</t>
  </si>
  <si>
    <t>0.0179</t>
  </si>
  <si>
    <t>488.86 ± 660.55</t>
  </si>
  <si>
    <t>511.64 ± 1,015.23</t>
  </si>
  <si>
    <t>676.69 ± 792.19</t>
  </si>
  <si>
    <t>655.99 ± 907.54</t>
  </si>
  <si>
    <t>485.23 ± 682.79</t>
  </si>
  <si>
    <t>497.68 ± 976.05</t>
  </si>
  <si>
    <t>658.37 ± 772.50</t>
  </si>
  <si>
    <t>634.96 ± 921.91</t>
  </si>
  <si>
    <t>(control n=1,184)</t>
  </si>
  <si>
    <t>1,710.87 ± 2,217.89</t>
  </si>
  <si>
    <t>1,676.83 ± 2,372.19</t>
  </si>
  <si>
    <t>2,486.58 ± 2,742.30</t>
  </si>
  <si>
    <t>2,143.73 ± 2,368.70</t>
  </si>
  <si>
    <t>(control n=1,364)</t>
  </si>
  <si>
    <t>1,688.65 ± 2,226.04</t>
  </si>
  <si>
    <t>1,636.59 ± 2,328.39</t>
  </si>
  <si>
    <t>2,472.49 ± 2,718.78</t>
  </si>
  <si>
    <t>2,131.69 ± 2,384.76</t>
  </si>
  <si>
    <t>(case n=972)</t>
  </si>
  <si>
    <t>404.35 ± 575.92</t>
  </si>
  <si>
    <t>412.95 ± 531.95</t>
  </si>
  <si>
    <t>464.67 ± 528.05</t>
  </si>
  <si>
    <t>474.54 ± 585.91</t>
  </si>
  <si>
    <t>0.0107</t>
  </si>
  <si>
    <t>(case n=1,149)</t>
  </si>
  <si>
    <t>394.57 ± 557.60</t>
  </si>
  <si>
    <t>401.70 ± 520.43</t>
  </si>
  <si>
    <t>450.70 ± 517.05</t>
  </si>
  <si>
    <t>457.28 ± 566.78</t>
  </si>
  <si>
    <t>0.0093</t>
  </si>
  <si>
    <t>368.39 ± 817.74</t>
  </si>
  <si>
    <t>390.92 ± 1,030.80</t>
  </si>
  <si>
    <t>902.43 ± 1,374.59</t>
  </si>
  <si>
    <t>751.97 ± 1,215.39</t>
  </si>
  <si>
    <t>354.00 ± 786.24</t>
  </si>
  <si>
    <t>369.89 ± 974.05</t>
  </si>
  <si>
    <t>889.58 ± 1,414.75</t>
  </si>
  <si>
    <t>727.72 ± 1,184.88</t>
  </si>
  <si>
    <t>3,151.80 ± 10,050.69</t>
  </si>
  <si>
    <t>3,792.62 ± 13,690.27</t>
  </si>
  <si>
    <t>6,419.81 ± 14,185.74</t>
  </si>
  <si>
    <t>5,607.85 ± 12,531.50</t>
  </si>
  <si>
    <t>3,064.73 ± 9,929.22</t>
  </si>
  <si>
    <t>3,554.58 ± 13,278.61</t>
  </si>
  <si>
    <t>6,241.99 ± 13,902.84</t>
  </si>
  <si>
    <t>5,519.89 ± 12,862.82</t>
  </si>
  <si>
    <t>328.91 ± 928.98</t>
  </si>
  <si>
    <t>338.90 ± 1,389.80</t>
  </si>
  <si>
    <t>381.24 ± 863.93</t>
  </si>
  <si>
    <t>362.11 ± 934.08</t>
  </si>
  <si>
    <t>0.1794</t>
  </si>
  <si>
    <t>0.6566</t>
  </si>
  <si>
    <t>316.42 ± 891.48</t>
  </si>
  <si>
    <t>326.71 ± 1,314.17</t>
  </si>
  <si>
    <t>371.55 ± 835.73</t>
  </si>
  <si>
    <t>355.31 ± 902.53</t>
  </si>
  <si>
    <t>0.1114</t>
  </si>
  <si>
    <t>0.5319</t>
  </si>
  <si>
    <t>1,058.07 ± 6,493.37</t>
  </si>
  <si>
    <t>1,372.11 ± 7,308.20</t>
  </si>
  <si>
    <t>1,133.48 ± 6,450.07</t>
  </si>
  <si>
    <t>1,634.76 ± 7,947.96</t>
  </si>
  <si>
    <t>0.7879</t>
  </si>
  <si>
    <t>0.4249</t>
  </si>
  <si>
    <t>973.86 ± 6,208.14</t>
  </si>
  <si>
    <t>1,234.42 ± 6,926.77</t>
  </si>
  <si>
    <t>1,002.30 ± 6,065.76</t>
  </si>
  <si>
    <t>1,493.26 ± 7,633.69</t>
  </si>
  <si>
    <t>0.9078</t>
  </si>
  <si>
    <t>0.3722</t>
  </si>
  <si>
    <t>646.15 ± 5,091.42</t>
  </si>
  <si>
    <t>596.42 ± 3,775.07</t>
  </si>
  <si>
    <t>465.00 ± 2,849.17</t>
  </si>
  <si>
    <t>433.80 ± 2,880.76</t>
  </si>
  <si>
    <t>0.3226</t>
  </si>
  <si>
    <t>586.52 ± 4,766.27</t>
  </si>
  <si>
    <t>544.48 ± 3,571.67</t>
  </si>
  <si>
    <t>469.55 ± 2,872.76</t>
  </si>
  <si>
    <t>422.37 ± 2,819.82</t>
  </si>
  <si>
    <t>0.4661</t>
  </si>
  <si>
    <t>0.3472</t>
  </si>
  <si>
    <t>133.00 ± 3,089.07</t>
  </si>
  <si>
    <t>137.84 ± 3,052.32</t>
  </si>
  <si>
    <t>286.83 ± 5,273.24</t>
  </si>
  <si>
    <t>287.24 ± 5,253.96</t>
  </si>
  <si>
    <t>0.3993</t>
  </si>
  <si>
    <t>0.4102</t>
  </si>
  <si>
    <t>114.60 ± 2,867.74</t>
  </si>
  <si>
    <t>118.78 ± 2,833.66</t>
  </si>
  <si>
    <t>243.02 ± 4,846.65</t>
  </si>
  <si>
    <t>243.22 ± 4,828.92</t>
  </si>
  <si>
    <t>0.4096</t>
  </si>
  <si>
    <t>0.4214</t>
  </si>
  <si>
    <t>158.88 ± 1,979.54</t>
  </si>
  <si>
    <t>180.91 ± 2,309.96</t>
  </si>
  <si>
    <t>398.67 ± 3,070.01</t>
  </si>
  <si>
    <t>340.76 ± 3,386.44</t>
  </si>
  <si>
    <t>0.0286</t>
  </si>
  <si>
    <t>0.1945</t>
  </si>
  <si>
    <t>173.76 ± 2,265.19</t>
  </si>
  <si>
    <t>182.89 ± 2,361.01</t>
  </si>
  <si>
    <t>376.80 ± 3,003.44</t>
  </si>
  <si>
    <t>297.35 ± 3,127.29</t>
  </si>
  <si>
    <t>0.0532</t>
  </si>
  <si>
    <t>0.2954</t>
  </si>
  <si>
    <t>793.63 ± 1,454.10</t>
  </si>
  <si>
    <t>738.81 ± 1,358.09</t>
  </si>
  <si>
    <t>1,308.64 ± 2,197.17</t>
  </si>
  <si>
    <t>1,070.77 ± 1,756.43</t>
  </si>
  <si>
    <t>756.45 ± 1,408.42</t>
  </si>
  <si>
    <t>723.82 ± 1,379.44</t>
  </si>
  <si>
    <t>1,290.13 ± 2,131.55</t>
  </si>
  <si>
    <t>1,035.50 ± 1,701.92</t>
  </si>
  <si>
    <t>107.11 ± 1,848.68</t>
  </si>
  <si>
    <t>117.54 ± 2,470.88</t>
  </si>
  <si>
    <t>230.62 ± 6,021.65</t>
  </si>
  <si>
    <t>187.63 ± 4,478.35</t>
  </si>
  <si>
    <t>0.5039</t>
  </si>
  <si>
    <t>0.6456</t>
  </si>
  <si>
    <t>163.02 ± 3,131.48</t>
  </si>
  <si>
    <t>126.81 ± 2,414.54</t>
  </si>
  <si>
    <t>320.22 ± 6,897.05</t>
  </si>
  <si>
    <t>326.18 ± 7,019.15</t>
  </si>
  <si>
    <t>0.4492</t>
  </si>
  <si>
    <t>0.3244</t>
  </si>
  <si>
    <t>3,237.80 ± 2,757.96</t>
  </si>
  <si>
    <t>3,273.99 ± 2,707.93</t>
  </si>
  <si>
    <t>4,166.62 ± 2,939.10</t>
  </si>
  <si>
    <t>4,130.74 ± 3,225.89</t>
  </si>
  <si>
    <t>3,198.02 ± 2,688.37</t>
  </si>
  <si>
    <t>3,231.11 ± 2,675.36</t>
  </si>
  <si>
    <t>4,100.20 ± 2,917.83</t>
  </si>
  <si>
    <t>4,064.02 ± 3,169.71</t>
  </si>
  <si>
    <t>12,587.82 ± 19,067.29</t>
  </si>
  <si>
    <t>13,541.48 ± 21,492.44</t>
  </si>
  <si>
    <t>19,321.28 ± 24,693.13</t>
  </si>
  <si>
    <t>18,081.89 ± 21,973.20</t>
  </si>
  <si>
    <t>12,269.83 ± 18,831.73</t>
  </si>
  <si>
    <t>12,949.45 ± 20,944.59</t>
  </si>
  <si>
    <t>18,886.92 ± 24,619.81</t>
  </si>
  <si>
    <t>17,708.75 ± 23,252.35</t>
  </si>
  <si>
    <t>491.33 ± 708.60</t>
  </si>
  <si>
    <t>492.36 ± 931.97</t>
  </si>
  <si>
    <t>662.58 ± 786.08</t>
  </si>
  <si>
    <t>634.53 ± 902.57</t>
  </si>
  <si>
    <t>(18-65+)</t>
  </si>
  <si>
    <t>1,680.14 ± 2,285.87</t>
  </si>
  <si>
    <t>1,619.19 ± 2,351.50</t>
  </si>
  <si>
    <t>2,507.04 ± 2,973.44</t>
  </si>
  <si>
    <t>2,165.25 ± 2,560.29</t>
  </si>
  <si>
    <t>(control n=1,666)</t>
  </si>
  <si>
    <t>373.15 ± 527.60</t>
  </si>
  <si>
    <t>380.57 ± 504.96</t>
  </si>
  <si>
    <t>429.58 ± 505.74</t>
  </si>
  <si>
    <t>443.59 ± 548.96</t>
  </si>
  <si>
    <t>0.0028</t>
  </si>
  <si>
    <t>(control n=1,655)</t>
  </si>
  <si>
    <t>(case n=1,370)</t>
  </si>
  <si>
    <t>354.31 ± 764.06</t>
  </si>
  <si>
    <t>367.48 ± 948.12</t>
  </si>
  <si>
    <t>914.99 ± 1,471.47</t>
  </si>
  <si>
    <t>764.61 ± 1,371.79</t>
  </si>
  <si>
    <t>(case n=1,368)</t>
  </si>
  <si>
    <t>3,039.38 ± 10,581.02</t>
  </si>
  <si>
    <t>3,251.51 ± 12,411.48</t>
  </si>
  <si>
    <t>6,084.86 ± 13,727.30</t>
  </si>
  <si>
    <t>5,401.07 ± 12,776.37</t>
  </si>
  <si>
    <t>298.68 ± 844.73</t>
  </si>
  <si>
    <t>314.01 ± 1,226.18</t>
  </si>
  <si>
    <t>357.37 ± 813.57</t>
  </si>
  <si>
    <t>349.74 ± 872.82</t>
  </si>
  <si>
    <t>0.3649</t>
  </si>
  <si>
    <t>868.16 ± 5,860.98</t>
  </si>
  <si>
    <t>1,136.79 ± 6,655.19</t>
  </si>
  <si>
    <t>885.54 ± 5,734.11</t>
  </si>
  <si>
    <t>1,276.31 ± 7,060.08</t>
  </si>
  <si>
    <t>0.9346</t>
  </si>
  <si>
    <t>0.5760</t>
  </si>
  <si>
    <t>510.89 ± 4,379.61</t>
  </si>
  <si>
    <t>482.74 ± 3,456.12</t>
  </si>
  <si>
    <t>424.83 ± 2,709.55</t>
  </si>
  <si>
    <t>428.29 ± 2,974.54</t>
  </si>
  <si>
    <t>0.5259</t>
  </si>
  <si>
    <t>0.6458</t>
  </si>
  <si>
    <t>94.52 ± 2,604.53</t>
  </si>
  <si>
    <t>97.96 ± 2,573.61</t>
  </si>
  <si>
    <t>268.88 ± 5,023.45</t>
  </si>
  <si>
    <t>269.57 ± 5,032.25</t>
  </si>
  <si>
    <t>0.2188</t>
  </si>
  <si>
    <t>0.2254</t>
  </si>
  <si>
    <t>185.22 ± 2,281.41</t>
  </si>
  <si>
    <t>186.75 ± 2,488.52</t>
  </si>
  <si>
    <t>323.61 ± 2,761.23</t>
  </si>
  <si>
    <t>250.13 ± 2,868.31</t>
  </si>
  <si>
    <t>0.1306</t>
  </si>
  <si>
    <t>0.5147</t>
  </si>
  <si>
    <t>765.73 ± 1,467.89</t>
  </si>
  <si>
    <t>730.22 ± 1,423.82</t>
  </si>
  <si>
    <t>1,288.51 ± 2,127.85</t>
  </si>
  <si>
    <t>1,046.66 ± 1,767.51</t>
  </si>
  <si>
    <t>401.27 ± 7,322.81</t>
  </si>
  <si>
    <t>316.22 ± 4,977.51</t>
  </si>
  <si>
    <t>306.41 ± 6,436.77</t>
  </si>
  <si>
    <t>301.63 ± 6,484.95</t>
  </si>
  <si>
    <t>0.7077</t>
  </si>
  <si>
    <t>0.9442</t>
  </si>
  <si>
    <t>3,219.60 ± 3,193.79</t>
  </si>
  <si>
    <t>3,301.67 ± 3,187.71</t>
  </si>
  <si>
    <t>4,153.35 ± 2,919.47</t>
  </si>
  <si>
    <t>4,104.88 ± 3,146.44</t>
  </si>
  <si>
    <t>12,282.37 ± 20,106.22</t>
  </si>
  <si>
    <t>12,677.46 ± 20,788.66</t>
  </si>
  <si>
    <t>18,607.56 ± 24,145.63</t>
  </si>
  <si>
    <t>17,436.27 ± 23,402.56</t>
  </si>
  <si>
    <t>Table  Asthma-6: Total Cost and Cost by Age and Sector, standardized to 2018 for the Matched Asthma Cohort</t>
  </si>
  <si>
    <t>Asthma-T6</t>
  </si>
  <si>
    <t>Un-matched Cases (n=1,391)</t>
  </si>
  <si>
    <t>18936.87 ± 24527.82</t>
  </si>
  <si>
    <t>18441.49 ± 25736.50</t>
  </si>
  <si>
    <t>Asthma-T7</t>
  </si>
  <si>
    <t>Table Asthma-7: Total Cost, standardized to 2018 for the Un-matched Asthma Case Cohort</t>
  </si>
  <si>
    <t>Asthma Case Cohort</t>
  </si>
  <si>
    <t>Asthma General definition only, n (%)</t>
  </si>
  <si>
    <t>2,699 (75.5%)</t>
  </si>
  <si>
    <t>Asthma and AD General definition only, n (%)</t>
  </si>
  <si>
    <t>690 (19.3%)</t>
  </si>
  <si>
    <t>Asthma and NP General definition only, n (%)</t>
  </si>
  <si>
    <t>140 (3.9%)</t>
  </si>
  <si>
    <t>Asthma, NP and AD General definition, n (%)</t>
  </si>
  <si>
    <t>46 (1.3%)</t>
  </si>
  <si>
    <t>Total, n (%)</t>
  </si>
  <si>
    <t>3,575 (100%)</t>
  </si>
  <si>
    <t>AD General definition only, n (%)</t>
  </si>
  <si>
    <t>69,324 (86.8%)</t>
  </si>
  <si>
    <t>AD and Asthma General definition only, n (%)</t>
  </si>
  <si>
    <t>8,790 (11.0%)</t>
  </si>
  <si>
    <t>AD and NP General definition only, n (%)</t>
  </si>
  <si>
    <t>1,477 (1.9%)</t>
  </si>
  <si>
    <t>AD, Asthma and NP General definition, n (%)</t>
  </si>
  <si>
    <t>314 (0.4%)</t>
  </si>
  <si>
    <t>79,905 (100%)</t>
  </si>
  <si>
    <t>NP Case Cohort</t>
  </si>
  <si>
    <t>NP General definition only, n (%)</t>
  </si>
  <si>
    <t>6,004 (64.0%)</t>
  </si>
  <si>
    <t>NP and AD General definition only, n (%)</t>
  </si>
  <si>
    <t>1,501 (16.0%)</t>
  </si>
  <si>
    <t>NP and Asthma General definition only, n (%)</t>
  </si>
  <si>
    <t>1,450 (15.5%)</t>
  </si>
  <si>
    <t>NP, AD and Asthma General definition, n (%)</t>
  </si>
  <si>
    <t>425 (4.5%)</t>
  </si>
  <si>
    <t>9,380 (100%)</t>
  </si>
  <si>
    <t>Table Comorb: Comorbidity overlap among the AD, asthma and NP cohorts</t>
  </si>
  <si>
    <t>Comorb</t>
  </si>
  <si>
    <t>Selection Criteria for NP cases</t>
  </si>
  <si>
    <t>Selection Criteria for NP controls</t>
  </si>
  <si>
    <r>
      <t>1.</t>
    </r>
    <r>
      <rPr>
        <sz val="7"/>
        <color theme="1"/>
        <rFont val="Times New Roman"/>
        <family val="1"/>
      </rPr>
      <t xml:space="preserve">     </t>
    </r>
    <r>
      <rPr>
        <sz val="10"/>
        <color theme="1"/>
        <rFont val="Arial"/>
        <family val="2"/>
      </rPr>
      <t>Patients in the ICES database, from April 1st, 2002 to March 31st, 2018, who meet the NP general definition (outlined in section 4.5.1), including patients &lt;18 years of age</t>
    </r>
  </si>
  <si>
    <r>
      <t>2.</t>
    </r>
    <r>
      <rPr>
        <sz val="7"/>
        <color theme="1"/>
        <rFont val="Times New Roman"/>
        <family val="1"/>
      </rPr>
      <t xml:space="preserve">     </t>
    </r>
    <r>
      <rPr>
        <sz val="10"/>
        <color theme="1"/>
        <rFont val="Arial"/>
        <family val="2"/>
      </rPr>
      <t>From cohort of patients in criteria 1, patients who were indexed on the following NP Case Cohort definition criteria (outlined in section 4.5.2) in the selection period, after meeting criteria 1</t>
    </r>
  </si>
  <si>
    <r>
      <t>2.</t>
    </r>
    <r>
      <rPr>
        <sz val="7"/>
        <color theme="1"/>
        <rFont val="Times New Roman"/>
        <family val="1"/>
      </rPr>
      <t xml:space="preserve">     </t>
    </r>
    <r>
      <rPr>
        <sz val="10"/>
        <color theme="1"/>
        <rFont val="Arial"/>
        <family val="2"/>
      </rPr>
      <t>From cohort of patients in criteria 1, patients who have ODB eligibility (any ODB claim) at a time point between 01Apr2008 and 31Mar2013</t>
    </r>
  </si>
  <si>
    <r>
      <t>a.</t>
    </r>
    <r>
      <rPr>
        <sz val="7"/>
        <color theme="1"/>
        <rFont val="Times New Roman"/>
        <family val="1"/>
      </rPr>
      <t xml:space="preserve">     </t>
    </r>
    <r>
      <rPr>
        <sz val="10"/>
        <color theme="1"/>
        <rFont val="Arial"/>
        <family val="2"/>
      </rPr>
      <t xml:space="preserve">OHIP M083 </t>
    </r>
  </si>
  <si>
    <r>
      <t>b.</t>
    </r>
    <r>
      <rPr>
        <sz val="7"/>
        <color theme="1"/>
        <rFont val="Times New Roman"/>
        <family val="1"/>
      </rPr>
      <t xml:space="preserve">     </t>
    </r>
    <r>
      <rPr>
        <sz val="10"/>
        <color theme="1"/>
        <rFont val="Arial"/>
        <family val="2"/>
      </rPr>
      <t xml:space="preserve">OHIP Z304 </t>
    </r>
  </si>
  <si>
    <r>
      <t>c.</t>
    </r>
    <r>
      <rPr>
        <sz val="7"/>
        <rFont val="Times New Roman"/>
        <family val="1"/>
      </rPr>
      <t xml:space="preserve">     </t>
    </r>
    <r>
      <rPr>
        <sz val="10"/>
        <rFont val="Arial"/>
        <family val="2"/>
      </rPr>
      <t xml:space="preserve">OHIP Z305 </t>
    </r>
    <r>
      <rPr>
        <sz val="8"/>
        <rFont val="Arial"/>
        <family val="2"/>
      </rPr>
      <t> </t>
    </r>
  </si>
  <si>
    <r>
      <t>3.</t>
    </r>
    <r>
      <rPr>
        <sz val="7"/>
        <rFont val="Times New Roman"/>
        <family val="1"/>
      </rPr>
      <t xml:space="preserve">     </t>
    </r>
    <r>
      <rPr>
        <sz val="10"/>
        <rFont val="Arial"/>
        <family val="2"/>
      </rPr>
      <t xml:space="preserve">From cohort of patients in criteria 2, patients who have ODB eligibility (any ODB claim) in the </t>
    </r>
    <r>
      <rPr>
        <sz val="10"/>
        <color rgb="FFFF0000"/>
        <rFont val="Arial"/>
        <family val="2"/>
      </rPr>
      <t>5 years</t>
    </r>
    <r>
      <rPr>
        <sz val="10"/>
        <rFont val="Arial"/>
        <family val="2"/>
      </rPr>
      <t xml:space="preserve"> after the NP Case Cohort index date (4.5.2.3).</t>
    </r>
  </si>
  <si>
    <t>3.     From cohort of patients in criteria 2, patient is NOT in the NP Case Cohort</t>
  </si>
  <si>
    <r>
      <t>A.</t>
    </r>
    <r>
      <rPr>
        <sz val="7"/>
        <color theme="1"/>
        <rFont val="Times New Roman"/>
        <family val="1"/>
      </rPr>
      <t xml:space="preserve">     </t>
    </r>
    <r>
      <rPr>
        <sz val="10"/>
        <color theme="1"/>
        <rFont val="Arial"/>
        <family val="2"/>
      </rPr>
      <t>Excluded missing sex, age, or LHIN at NP Case Cohort index date</t>
    </r>
  </si>
  <si>
    <r>
      <t>B.</t>
    </r>
    <r>
      <rPr>
        <sz val="7"/>
        <color theme="1"/>
        <rFont val="Times New Roman"/>
        <family val="1"/>
      </rPr>
      <t xml:space="preserve">     </t>
    </r>
    <r>
      <rPr>
        <sz val="10"/>
        <color theme="1"/>
        <rFont val="Arial"/>
        <family val="2"/>
      </rPr>
      <t xml:space="preserve">Excluded death date in the ICES data within the 5 years after the NP Case Cohort index date </t>
    </r>
  </si>
  <si>
    <r>
      <t>C.</t>
    </r>
    <r>
      <rPr>
        <sz val="7"/>
        <color theme="1"/>
        <rFont val="Times New Roman"/>
        <family val="1"/>
      </rPr>
      <t xml:space="preserve">     </t>
    </r>
    <r>
      <rPr>
        <sz val="10"/>
        <color theme="1"/>
        <rFont val="Arial"/>
        <family val="2"/>
      </rPr>
      <t>Excluded gap in OHIP coverage within the 5 years after the NP Case Cohort index date</t>
    </r>
  </si>
  <si>
    <r>
      <t>D.</t>
    </r>
    <r>
      <rPr>
        <sz val="7"/>
        <color theme="1"/>
        <rFont val="Times New Roman"/>
        <family val="1"/>
      </rPr>
      <t xml:space="preserve">     </t>
    </r>
    <r>
      <rPr>
        <sz val="10"/>
        <color theme="1"/>
        <rFont val="Arial"/>
        <family val="2"/>
      </rPr>
      <t xml:space="preserve">Excluded &lt;18 years of age at the NP Case Cohort index date </t>
    </r>
  </si>
  <si>
    <r>
      <t>E.</t>
    </r>
    <r>
      <rPr>
        <sz val="7"/>
        <color theme="1"/>
        <rFont val="Times New Roman"/>
        <family val="1"/>
      </rPr>
      <t xml:space="preserve">     </t>
    </r>
    <r>
      <rPr>
        <sz val="10"/>
        <color theme="1"/>
        <rFont val="Arial"/>
        <family val="2"/>
      </rPr>
      <t>Excluded NP surgery at any point in their lookback period (5 years)</t>
    </r>
  </si>
  <si>
    <r>
      <t>5.</t>
    </r>
    <r>
      <rPr>
        <sz val="7"/>
        <color theme="1"/>
        <rFont val="Times New Roman"/>
        <family val="1"/>
      </rPr>
      <t xml:space="preserve">     </t>
    </r>
    <r>
      <rPr>
        <sz val="10"/>
        <color theme="1"/>
        <rFont val="Arial"/>
        <family val="2"/>
      </rPr>
      <t xml:space="preserve">From cohort of patients in criteria 4, patients who </t>
    </r>
    <r>
      <rPr>
        <b/>
        <sz val="10"/>
        <color theme="1"/>
        <rFont val="Arial"/>
        <family val="2"/>
      </rPr>
      <t>do not</t>
    </r>
    <r>
      <rPr>
        <sz val="10"/>
        <color theme="1"/>
        <rFont val="Arial"/>
        <family val="2"/>
      </rPr>
      <t xml:space="preserve"> have an NP surgery in the follow-up or lookback period relative to NP control cohort index date</t>
    </r>
  </si>
  <si>
    <r>
      <t>5.</t>
    </r>
    <r>
      <rPr>
        <sz val="7"/>
        <rFont val="Times New Roman"/>
        <family val="1"/>
      </rPr>
      <t xml:space="preserve">     </t>
    </r>
    <r>
      <rPr>
        <sz val="10"/>
        <rFont val="Arial"/>
        <family val="2"/>
      </rPr>
      <t>From cohort of patients in criteria 4, patients who did NOT have an NP surgery in the follow-up or lookback period relative to NP control cohort index date</t>
    </r>
  </si>
  <si>
    <r>
      <t>7.</t>
    </r>
    <r>
      <rPr>
        <sz val="7"/>
        <rFont val="Times New Roman"/>
        <family val="1"/>
      </rPr>
      <t xml:space="preserve">     </t>
    </r>
    <r>
      <rPr>
        <sz val="10"/>
        <rFont val="Arial"/>
        <family val="2"/>
      </rPr>
      <t xml:space="preserve">From cohort of patients in criteria 6, patients who </t>
    </r>
    <r>
      <rPr>
        <b/>
        <sz val="10"/>
        <rFont val="Arial"/>
        <family val="2"/>
      </rPr>
      <t>did not</t>
    </r>
    <r>
      <rPr>
        <sz val="10"/>
        <rFont val="Arial"/>
        <family val="2"/>
      </rPr>
      <t xml:space="preserve"> have a death date in the ICES data within the 5 years after the index date</t>
    </r>
  </si>
  <si>
    <r>
      <t>8.</t>
    </r>
    <r>
      <rPr>
        <sz val="7"/>
        <rFont val="Times New Roman"/>
        <family val="1"/>
      </rPr>
      <t xml:space="preserve">     </t>
    </r>
    <r>
      <rPr>
        <sz val="10"/>
        <rFont val="Arial"/>
        <family val="2"/>
      </rPr>
      <t xml:space="preserve">From cohort of patients in criteria 7, patients who </t>
    </r>
    <r>
      <rPr>
        <b/>
        <sz val="10"/>
        <rFont val="Arial"/>
        <family val="2"/>
      </rPr>
      <t>do not</t>
    </r>
    <r>
      <rPr>
        <sz val="10"/>
        <rFont val="Arial"/>
        <family val="2"/>
      </rPr>
      <t xml:space="preserve"> have a gap in OHIP coverage (i.e., lack of at least one OHIP claim for any product in any market in each year) within the 5 years after the index date</t>
    </r>
  </si>
  <si>
    <t>Table NP-1. NP Waterfall Diagram</t>
  </si>
  <si>
    <t>NP-T1</t>
  </si>
  <si>
    <t xml:space="preserve">General NP </t>
  </si>
  <si>
    <t>NP Case Cohort at the</t>
  </si>
  <si>
    <t>55.2 (14.1)</t>
  </si>
  <si>
    <t>58.9 (11.7)</t>
  </si>
  <si>
    <t>58.8 (11.7)</t>
  </si>
  <si>
    <t>53.5 (14.7)</t>
  </si>
  <si>
    <t>57 (46-65)</t>
  </si>
  <si>
    <t>61 (51-67)</t>
  </si>
  <si>
    <t>55 (43-64)</t>
  </si>
  <si>
    <t>2,099 (22.4)</t>
  </si>
  <si>
    <t>363 (12.5)</t>
  </si>
  <si>
    <t>277 (12.6)</t>
  </si>
  <si>
    <t>1,736(26.8)</t>
  </si>
  <si>
    <t>4,744 (50.6)</t>
  </si>
  <si>
    <t>1,513 (52.2)</t>
  </si>
  <si>
    <t>1,152 (52.3)</t>
  </si>
  <si>
    <t>3,231 (49.8)</t>
  </si>
  <si>
    <t>2,537 (27.0)</t>
  </si>
  <si>
    <t>1,021 (35.2)</t>
  </si>
  <si>
    <t>772 (35.1)</t>
  </si>
  <si>
    <t>1,516 (23.4)</t>
  </si>
  <si>
    <t>Table NP-2. Age Distribution for the NP Case Cohort at Different Stages and the General NP Cohort</t>
  </si>
  <si>
    <t>NP-T2</t>
  </si>
  <si>
    <t>NP</t>
  </si>
  <si>
    <t>N=2,201</t>
  </si>
  <si>
    <t>Age, mean (±SD) at general index date</t>
  </si>
  <si>
    <t>56.37 ± 11.69</t>
  </si>
  <si>
    <t>Age, median (IQR) at genearal index date</t>
  </si>
  <si>
    <t>59 (50-64)</t>
  </si>
  <si>
    <t>59 (49-65)</t>
  </si>
  <si>
    <t>59 (49-64)</t>
  </si>
  <si>
    <t>Age, mean (±SD) at case index date</t>
  </si>
  <si>
    <t>58.84 ± 11.67</t>
  </si>
  <si>
    <t>Age, median (IQR) at case index date</t>
  </si>
  <si>
    <t>62 (53-67)</t>
  </si>
  <si>
    <t>62 (52-67)</t>
  </si>
  <si>
    <t>Age Group, n (%) at general index date</t>
  </si>
  <si>
    <t xml:space="preserve">    11-44</t>
  </si>
  <si>
    <t>363 (16.5%)</t>
  </si>
  <si>
    <t>773 (15.5%)</t>
  </si>
  <si>
    <t>1,286 (58.4%)</t>
  </si>
  <si>
    <t>552 (25.1%)</t>
  </si>
  <si>
    <t>Age Group, n (%) at case index date</t>
  </si>
  <si>
    <t>306 (11.0%)</t>
  </si>
  <si>
    <t>277 (12.6%)</t>
  </si>
  <si>
    <t>583 (11.7%)</t>
  </si>
  <si>
    <t>1,152 (52.3%)</t>
  </si>
  <si>
    <t>772 (35.1%)</t>
  </si>
  <si>
    <t>1,090 (49.5%)</t>
  </si>
  <si>
    <t>Fiscal year, n (%) at general index date</t>
  </si>
  <si>
    <t>271 (12.3%)</t>
  </si>
  <si>
    <t>99 (4.5%)</t>
  </si>
  <si>
    <t>86 (3.9%)</t>
  </si>
  <si>
    <t>85 (3.9%)</t>
  </si>
  <si>
    <t>206 (4.1%)</t>
  </si>
  <si>
    <t>119 (5.4%)</t>
  </si>
  <si>
    <t>276 (9.9%)</t>
  </si>
  <si>
    <t>187 (8.5%)</t>
  </si>
  <si>
    <t>463 (9.3%)</t>
  </si>
  <si>
    <t>379 (13.6%)</t>
  </si>
  <si>
    <t>331 (15.0%)</t>
  </si>
  <si>
    <t>327 (14.9%)</t>
  </si>
  <si>
    <t>317 (11.4%)</t>
  </si>
  <si>
    <t>283 (12.9%)</t>
  </si>
  <si>
    <t>259 (11.8%)</t>
  </si>
  <si>
    <t>569 (11.4%)</t>
  </si>
  <si>
    <t>154 (7.0%)</t>
  </si>
  <si>
    <t>Fiscal year, n (%) at matched case index date</t>
  </si>
  <si>
    <t>424 (19.3%)</t>
  </si>
  <si>
    <t>458 (20.8%)</t>
  </si>
  <si>
    <t>417 (18.9%)</t>
  </si>
  <si>
    <t>933 (18.7%)</t>
  </si>
  <si>
    <t>451 (20.5%)</t>
  </si>
  <si>
    <t>Income Quintiles, n (%) at general index date</t>
  </si>
  <si>
    <t>460 (20.9%)</t>
  </si>
  <si>
    <t>1,023 (20.5%)</t>
  </si>
  <si>
    <t>411 (18.7%)</t>
  </si>
  <si>
    <t>383 (17.4%)</t>
  </si>
  <si>
    <t>858 (17.2%)</t>
  </si>
  <si>
    <t>459 (20.9%)</t>
  </si>
  <si>
    <t>488 (22.2%)</t>
  </si>
  <si>
    <t>Charlson comorbidity index, n (%) at general index date</t>
  </si>
  <si>
    <t>1,632 (74.1%)</t>
  </si>
  <si>
    <t>378 (17.2%)</t>
  </si>
  <si>
    <t>139 (5.0%)</t>
  </si>
  <si>
    <t>121 (5.5%)</t>
  </si>
  <si>
    <t>260 (5.2%)</t>
  </si>
  <si>
    <t>52 (2.4%)</t>
  </si>
  <si>
    <t xml:space="preserve">    5. CCI=3</t>
  </si>
  <si>
    <t>23 (0.8%)</t>
  </si>
  <si>
    <t>18 (0.8%)</t>
  </si>
  <si>
    <t>41 (0.8%)</t>
  </si>
  <si>
    <t>219 (4.4%)</t>
  </si>
  <si>
    <t>320 (11.5%)</t>
  </si>
  <si>
    <t>Table NP-3: Demographic Information for the NP cohort</t>
  </si>
  <si>
    <t>186 (8.5%)</t>
  </si>
  <si>
    <t>176 (6.3%)</t>
  </si>
  <si>
    <t>148 (6.7%)</t>
  </si>
  <si>
    <t>324 (6.5%)</t>
  </si>
  <si>
    <t>68 (2.4%)</t>
  </si>
  <si>
    <t>58 (2.6%)</t>
  </si>
  <si>
    <t>126 (2.5%)</t>
  </si>
  <si>
    <t>334 (15.2%)</t>
  </si>
  <si>
    <t>62 (2.2%)</t>
  </si>
  <si>
    <t>60 (2.7%)</t>
  </si>
  <si>
    <t>149 (6.8%)</t>
  </si>
  <si>
    <t>257 (11.7%)</t>
  </si>
  <si>
    <t>577 (11.6%)</t>
  </si>
  <si>
    <t>288 (13.1%)</t>
  </si>
  <si>
    <t>333 (15.1%)</t>
  </si>
  <si>
    <t>70 (2.5%)</t>
  </si>
  <si>
    <t>61 (2.8%)</t>
  </si>
  <si>
    <t>131 (2.6%)</t>
  </si>
  <si>
    <t>193 (8.8%)</t>
  </si>
  <si>
    <t>81 (2.9%)</t>
  </si>
  <si>
    <t>72 (3.3%)</t>
  </si>
  <si>
    <t>153 (3.1%)</t>
  </si>
  <si>
    <t>54 (1.9%)</t>
  </si>
  <si>
    <t>48 (2.2%)</t>
  </si>
  <si>
    <t>102 (2.0%)</t>
  </si>
  <si>
    <t>14 (0.5%)</t>
  </si>
  <si>
    <t>14 (0.6%)</t>
  </si>
  <si>
    <t>28 (0.6%)</t>
  </si>
  <si>
    <t>Table NP-4: LHIN distribution for the NP cohort</t>
  </si>
  <si>
    <t>NP-T3</t>
  </si>
  <si>
    <t>NP-T4</t>
  </si>
  <si>
    <t>Year 3</t>
  </si>
  <si>
    <t>Year 4</t>
  </si>
  <si>
    <t>Year 5</t>
  </si>
  <si>
    <t>0.46 ± 2.30</t>
  </si>
  <si>
    <t>0.32 ± 1.04</t>
  </si>
  <si>
    <t>0.41 ± 1.07</t>
  </si>
  <si>
    <t>0.53 ± 1.75</t>
  </si>
  <si>
    <t>0.77 ± 2.32</t>
  </si>
  <si>
    <t>0.60 ± 1.51</t>
  </si>
  <si>
    <t>0.76 ± 2.80</t>
  </si>
  <si>
    <t>0.59 ± 1.41</t>
  </si>
  <si>
    <t>0.38 ± 0.80</t>
  </si>
  <si>
    <t>0.55 ± 0.87</t>
  </si>
  <si>
    <t>0.43 ± 0.88</t>
  </si>
  <si>
    <t>0.40 ± 0.88</t>
  </si>
  <si>
    <t>0.42 ± 0.82</t>
  </si>
  <si>
    <t>0.41 ± 0.93</t>
  </si>
  <si>
    <t>0.43 ± 0.85</t>
  </si>
  <si>
    <t>0.43 ± 1.13</t>
  </si>
  <si>
    <t>0.41 ± 0.89</t>
  </si>
  <si>
    <t>13.78 ± 9.51</t>
  </si>
  <si>
    <t>12.06 ± 9.90</t>
  </si>
  <si>
    <t>11.69 ± 9.76</t>
  </si>
  <si>
    <t>11.55 ± 9.69</t>
  </si>
  <si>
    <t>11.66 ± 9.73</t>
  </si>
  <si>
    <t>10 (6-16)</t>
  </si>
  <si>
    <t>11 (7-18)</t>
  </si>
  <si>
    <t>10 (5-16)</t>
  </si>
  <si>
    <t>9 (5-15)</t>
  </si>
  <si>
    <t>9 (5-16)</t>
  </si>
  <si>
    <t xml:space="preserve">Table NP-5: Average annual visits for NP </t>
  </si>
  <si>
    <t>Table NP-5: Average annual visits for NP</t>
  </si>
  <si>
    <t>Cases (n=2,201)</t>
  </si>
  <si>
    <t>454.83 ± 588.87</t>
  </si>
  <si>
    <t>416.25 ± 652.34</t>
  </si>
  <si>
    <t>412.79 ± 697.60</t>
  </si>
  <si>
    <t>378.18 ± 616.06</t>
  </si>
  <si>
    <t>345.55 ± 585.69</t>
  </si>
  <si>
    <t>456.82 ± 737.22</t>
  </si>
  <si>
    <t>446.69 ± 1,338.07</t>
  </si>
  <si>
    <t>452.36 ± 1,011.17</t>
  </si>
  <si>
    <t>347.81 ± 487.79</t>
  </si>
  <si>
    <t>359.49 ± 522.17</t>
  </si>
  <si>
    <t>(control n=306)</t>
  </si>
  <si>
    <t>1,132.60 ± 1,696.14</t>
  </si>
  <si>
    <t>1,075.75 ± 1,549.55</t>
  </si>
  <si>
    <t>891.21 ± 1,264.58</t>
  </si>
  <si>
    <t>827.83 ± 1,158.56</t>
  </si>
  <si>
    <t>862.39 ± 1,680.40</t>
  </si>
  <si>
    <t>2,638.86 ± 2,250.71</t>
  </si>
  <si>
    <t>1,239.57 ± 2,778.57</t>
  </si>
  <si>
    <t>1,293.58 ± 3,282.78</t>
  </si>
  <si>
    <t>1,265.03 ± 2,333.67</t>
  </si>
  <si>
    <t>1,323.70 ± 2,775.76</t>
  </si>
  <si>
    <t>(case n=277)</t>
  </si>
  <si>
    <t>256.52 ± 330.05</t>
  </si>
  <si>
    <t>250.32 ± 330.02</t>
  </si>
  <si>
    <t>229.73 ± 273.39</t>
  </si>
  <si>
    <t>234.67 ± 305.71</t>
  </si>
  <si>
    <t>233.85 ± 332.34</t>
  </si>
  <si>
    <t>218.87 ± 248.49</t>
  </si>
  <si>
    <t>236.93 ± 278.77</t>
  </si>
  <si>
    <t>248.41 ± 311.59</t>
  </si>
  <si>
    <t>245.04 ± 338.25</t>
  </si>
  <si>
    <t>229.16 ± 322.45</t>
  </si>
  <si>
    <t>448.67 ± 1,291.07</t>
  </si>
  <si>
    <t>405.42 ± 1,295.82</t>
  </si>
  <si>
    <t>338.93 ± 931.96</t>
  </si>
  <si>
    <t>316.22 ± 902.12</t>
  </si>
  <si>
    <t>324.49 ± 1,364.03</t>
  </si>
  <si>
    <t>295.14 ± 564.27</t>
  </si>
  <si>
    <t>245.63 ± 472.80</t>
  </si>
  <si>
    <t>301.78 ± 605.32</t>
  </si>
  <si>
    <t>228.19 ± 437.86</t>
  </si>
  <si>
    <t>216.84 ± 388.74</t>
  </si>
  <si>
    <t>774.07 ± 4,826.77</t>
  </si>
  <si>
    <t>825.56 ± 4,041.84</t>
  </si>
  <si>
    <t>523.58 ± 2,115.25</t>
  </si>
  <si>
    <t>305.25 ± 1,225.81</t>
  </si>
  <si>
    <t>518.75 ± 2,594.53</t>
  </si>
  <si>
    <t>855.99 ± 2,971.99</t>
  </si>
  <si>
    <t>436.62 ± 1,956.34</t>
  </si>
  <si>
    <t>876.76 ± 5,568.21</t>
  </si>
  <si>
    <t>486.45 ± 2,730.42</t>
  </si>
  <si>
    <t>692.38 ± 3,978.96</t>
  </si>
  <si>
    <t>218.81 ± 735.14</t>
  </si>
  <si>
    <t>193.72 ± 623.70</t>
  </si>
  <si>
    <t>197.82 ± 600.22</t>
  </si>
  <si>
    <t>194.66 ± 550.05</t>
  </si>
  <si>
    <t>145.85 ± 604.55</t>
  </si>
  <si>
    <t>2,068.59 ± 933.99</t>
  </si>
  <si>
    <t>274.49 ± 751.52</t>
  </si>
  <si>
    <t>220.01 ± 626.47</t>
  </si>
  <si>
    <t>268.27 ± 741.52</t>
  </si>
  <si>
    <t>255.83 ± 753.92</t>
  </si>
  <si>
    <t>66.39 ± 1,161.33</t>
  </si>
  <si>
    <t>165.37 ± 2,892.72</t>
  </si>
  <si>
    <t>193.96 ± 3,392.99</t>
  </si>
  <si>
    <t>49.55 ± 866.81</t>
  </si>
  <si>
    <t>148.90 ± 2,604.61</t>
  </si>
  <si>
    <t>105.77 ± 1,850.18</t>
  </si>
  <si>
    <t>109.22 ± 1,817.73</t>
  </si>
  <si>
    <t>0.58 ± 10.12</t>
  </si>
  <si>
    <t>21.42 ± 374.78</t>
  </si>
  <si>
    <t>128.26 ± 2,243.66</t>
  </si>
  <si>
    <t>75.07 ± 929.36</t>
  </si>
  <si>
    <t>15.91 ± 278.29</t>
  </si>
  <si>
    <t>65.84 ± 1,095.82</t>
  </si>
  <si>
    <t>510.18 ± 1,043.19</t>
  </si>
  <si>
    <t>514.59 ± 1,049.34</t>
  </si>
  <si>
    <t>476.24 ± 1,254.15</t>
  </si>
  <si>
    <t>493.90 ± 1,172.37</t>
  </si>
  <si>
    <t>427.21 ± 1,004.16</t>
  </si>
  <si>
    <t>885.47 ± 1,344.50</t>
  </si>
  <si>
    <t>654.60 ± 1,281.07</t>
  </si>
  <si>
    <t>694.84 ± 1,400.34</t>
  </si>
  <si>
    <t>655.81 ± 1,199.22</t>
  </si>
  <si>
    <t>620.67 ± 1,489.30</t>
  </si>
  <si>
    <t>247.04 ± 2,657.75</t>
  </si>
  <si>
    <t>284.88 ± 3,217.42</t>
  </si>
  <si>
    <t>75.62 ± 1,139.47</t>
  </si>
  <si>
    <t>209.00 ± 2,986.82</t>
  </si>
  <si>
    <t>86.04 ± 759.67</t>
  </si>
  <si>
    <t>56.37 ± 938.15</t>
  </si>
  <si>
    <t>58.95 ± 697.77</t>
  </si>
  <si>
    <t>101.09 ± 1,237.69</t>
  </si>
  <si>
    <t>338.57 ± 2,415.77</t>
  </si>
  <si>
    <t>34.48 ± 408.28</t>
  </si>
  <si>
    <t>1,352.06 ± 3,958.78</t>
  </si>
  <si>
    <t>1,422.33 ± 4,099.19</t>
  </si>
  <si>
    <t>1,391.01 ± 4,049.06</t>
  </si>
  <si>
    <t>1,291.86 ± 3,791.50</t>
  </si>
  <si>
    <t>1,556.62 ± 5,470.15</t>
  </si>
  <si>
    <t>502.62 ± 1,623.94</t>
  </si>
  <si>
    <t>597.37 ± 2,087.63</t>
  </si>
  <si>
    <t>810.97 ± 3,098.01</t>
  </si>
  <si>
    <t>819.04 ± 3,123.59</t>
  </si>
  <si>
    <t>1,030.91 ± 3,901.87</t>
  </si>
  <si>
    <t>5,444.91 ± 9,522.95</t>
  </si>
  <si>
    <t>5,559.14 ± 10,615.59</t>
  </si>
  <si>
    <t>4,837.35 ± 8,230.83</t>
  </si>
  <si>
    <t>4,492.01 ± 7,400.02</t>
  </si>
  <si>
    <t>4,710.63 ± 8,904.10</t>
  </si>
  <si>
    <t>7,978.73 ± 6,567.50</t>
  </si>
  <si>
    <t>4,190.85 ± 6,636.13</t>
  </si>
  <si>
    <t>4,999.81 ± 9,761.22</t>
  </si>
  <si>
    <t>4,720.04 ± 7,458.47</t>
  </si>
  <si>
    <t>4,872.68 ± 9,815.51</t>
  </si>
  <si>
    <t>347.93 ± 595.87</t>
  </si>
  <si>
    <t>316.31 ± 594.56</t>
  </si>
  <si>
    <t>310.69 ± 809.49</t>
  </si>
  <si>
    <t>320.60 ± 921.45</t>
  </si>
  <si>
    <t>308.88 ± 860.04</t>
  </si>
  <si>
    <t>2,687.53 ± 1,849.81</t>
  </si>
  <si>
    <t>1,245.49 ± 1,646.76</t>
  </si>
  <si>
    <t>1,273.09 ± 1,891.59</t>
  </si>
  <si>
    <t>1,204.24 ± 1,559.67</t>
  </si>
  <si>
    <t>1,274.39 ± 1,912.39</t>
  </si>
  <si>
    <t>(case n=1,152)</t>
  </si>
  <si>
    <t>218.51 ± 259.87</t>
  </si>
  <si>
    <t>214.46 ± 231.79</t>
  </si>
  <si>
    <t>228.36 ± 358.88</t>
  </si>
  <si>
    <t>239.90 ± 289.65</t>
  </si>
  <si>
    <t>258.18 ± 397.60</t>
  </si>
  <si>
    <t>187.28 ± 416.26</t>
  </si>
  <si>
    <t>177.13 ± 418.59</t>
  </si>
  <si>
    <t>183.72 ± 650.85</t>
  </si>
  <si>
    <t>194.81 ± 533.64</t>
  </si>
  <si>
    <t>191.60 ± 483.97</t>
  </si>
  <si>
    <t>1,182.12 ± 3,571.49</t>
  </si>
  <si>
    <t>846.16 ± 4,013.51</t>
  </si>
  <si>
    <t>1,151.78 ± 7,562.22</t>
  </si>
  <si>
    <t>860.42 ± 4,188.49</t>
  </si>
  <si>
    <t>1,181.48 ± 8,636.18</t>
  </si>
  <si>
    <t>1,969.81 ± 1,088.79</t>
  </si>
  <si>
    <t>342.72 ± 827.23</t>
  </si>
  <si>
    <t>349.67 ± 893.06</t>
  </si>
  <si>
    <t>363.17 ± 919.78</t>
  </si>
  <si>
    <t>372.02 ± 1,036.18</t>
  </si>
  <si>
    <t>8.66 ± 294.07</t>
  </si>
  <si>
    <t>34.79 ± 946.65</t>
  </si>
  <si>
    <t>37.49 ± 1,108.75</t>
  </si>
  <si>
    <t>43.52 ± 790.27</t>
  </si>
  <si>
    <t>70.10 ± 1,269.98</t>
  </si>
  <si>
    <t>179.02 ± 2,878.24</t>
  </si>
  <si>
    <t>26.12 ± 702.08</t>
  </si>
  <si>
    <t>59.14 ± 1,037.78</t>
  </si>
  <si>
    <t>0.09 ± 3.50</t>
  </si>
  <si>
    <t>0.18 ± 6.74</t>
  </si>
  <si>
    <t>0.09 ± 3.24</t>
  </si>
  <si>
    <t>13.87 ± 460.75</t>
  </si>
  <si>
    <t>9.70 ± 319.01</t>
  </si>
  <si>
    <t>77.54 ± 2,621.70</t>
  </si>
  <si>
    <t>79.86 ± 2,706.69</t>
  </si>
  <si>
    <t>80.17 ± 2,713.76</t>
  </si>
  <si>
    <t>236.31 ± 2,680.50</t>
  </si>
  <si>
    <t>90.66 ± 1,513.30</t>
  </si>
  <si>
    <t>175.86 ± 2,354.66</t>
  </si>
  <si>
    <t>160.92 ± 2,289.13</t>
  </si>
  <si>
    <t>285.81 ± 2,926.22</t>
  </si>
  <si>
    <t>999.00 ± 1,515.02</t>
  </si>
  <si>
    <t>661.24 ± 1,283.99</t>
  </si>
  <si>
    <t>642.40 ± 1,191.46</t>
  </si>
  <si>
    <t>597.38 ± 1,050.87</t>
  </si>
  <si>
    <t>624.04 ± 1,213.54</t>
  </si>
  <si>
    <t>35.22 ± 971.66</t>
  </si>
  <si>
    <t>85.78 ± 1,389.73</t>
  </si>
  <si>
    <t>41.39 ± 920.37</t>
  </si>
  <si>
    <t>39.89 ± 700.28</t>
  </si>
  <si>
    <t>42.66 ± 621.90</t>
  </si>
  <si>
    <t>444.00 ± 1,736.57</t>
  </si>
  <si>
    <t>630.07 ± 2,843.85</t>
  </si>
  <si>
    <t>785.95 ± 3,035.63</t>
  </si>
  <si>
    <t>1,013.99 ± 4,094.69</t>
  </si>
  <si>
    <t>1,045.39 ± 3,289.46</t>
  </si>
  <si>
    <t>8,365.10 ± 8,495.09</t>
  </si>
  <si>
    <t>4,689.82 ± 9,008.66</t>
  </si>
  <si>
    <t>5,408.13 ± 14,533.24</t>
  </si>
  <si>
    <t>5,136.08 ± 9,794.85</t>
  </si>
  <si>
    <t>5,761.24 ± 14,172.02</t>
  </si>
  <si>
    <t>283.07 ± 337.47</t>
  </si>
  <si>
    <t>253.85 ± 362.21</t>
  </si>
  <si>
    <t>249.91 ± 444.30</t>
  </si>
  <si>
    <t>240.55 ± 380.36</t>
  </si>
  <si>
    <t>240.07 ± 392.72</t>
  </si>
  <si>
    <t>2,758.08 ± 1,943.53</t>
  </si>
  <si>
    <t>1,399.14 ± 1,880.87</t>
  </si>
  <si>
    <t>1,387.04 ± 2,024.59</t>
  </si>
  <si>
    <t>1,336.13 ± 2,155.73</t>
  </si>
  <si>
    <t>1,343.72 ± 1,966.55</t>
  </si>
  <si>
    <t>(case n=772)</t>
  </si>
  <si>
    <t>291.19 ± 284.46</t>
  </si>
  <si>
    <t>292.59 ± 318.18</t>
  </si>
  <si>
    <t>298.12 ± 279.01</t>
  </si>
  <si>
    <t>289.00 ± 273.41</t>
  </si>
  <si>
    <t>304.28 ± 355.90</t>
  </si>
  <si>
    <t>201.19 ± 465.03</t>
  </si>
  <si>
    <t>227.61 ± 588.82</t>
  </si>
  <si>
    <t>196.54 ± 484.16</t>
  </si>
  <si>
    <t>242.68 ± 633.20</t>
  </si>
  <si>
    <t>249.26 ± 603.88</t>
  </si>
  <si>
    <t>1,715.22 ± 6,726.10</t>
  </si>
  <si>
    <t>1,312.31 ± 5,417.02</t>
  </si>
  <si>
    <t>1,425.03 ± 6,286.42</t>
  </si>
  <si>
    <t>1,590.83 ± 12,981.37</t>
  </si>
  <si>
    <t>1,318.35 ± 5,124.82</t>
  </si>
  <si>
    <t>1,933.40 ± 1,090.88</t>
  </si>
  <si>
    <t>379.89 ± 891.68</t>
  </si>
  <si>
    <t>333.07 ± 802.44</t>
  </si>
  <si>
    <t>362.11 ± 827.48</t>
  </si>
  <si>
    <t>295.85 ± 730.53</t>
  </si>
  <si>
    <t>39.17 ± 1,088.47</t>
  </si>
  <si>
    <t>103.88 ± 1,865.90</t>
  </si>
  <si>
    <t>198.01 ± 3,028.70</t>
  </si>
  <si>
    <t>28.98 ± 545.45</t>
  </si>
  <si>
    <t>117.36 ± 1,510.71</t>
  </si>
  <si>
    <t>216.99 ± 2,327.11</t>
  </si>
  <si>
    <t>147.32 ± 1,842.70</t>
  </si>
  <si>
    <t>163.32 ± 2,004.21</t>
  </si>
  <si>
    <t>0.33 ± 9.14</t>
  </si>
  <si>
    <t>0.15 ± 4.28</t>
  </si>
  <si>
    <t>0.15 ± 4.07</t>
  </si>
  <si>
    <t>68.07 ± 1,891.21</t>
  </si>
  <si>
    <t>204.09 ± 2,194.37</t>
  </si>
  <si>
    <t>205.23 ± 2,344.77</t>
  </si>
  <si>
    <t>219.18 ± 2,449.19</t>
  </si>
  <si>
    <t>167.21 ± 1,701.80</t>
  </si>
  <si>
    <t>407.01 ± 3,451.41</t>
  </si>
  <si>
    <t>1,007.10 ± 1,297.57</t>
  </si>
  <si>
    <t>695.41 ± 1,270.54</t>
  </si>
  <si>
    <t>705.25 ± 1,202.22</t>
  </si>
  <si>
    <t>703.41 ± 1,209.46</t>
  </si>
  <si>
    <t>690.48 ± 1,312.11</t>
  </si>
  <si>
    <t>16.82 ± 341.32</t>
  </si>
  <si>
    <t>1,472.95 ± 1,985.05</t>
  </si>
  <si>
    <t>1,581.88 ± 2,355.90</t>
  </si>
  <si>
    <t>1,738.76 ± 2,931.23</t>
  </si>
  <si>
    <t>2,070.00 ± 5,567.91</t>
  </si>
  <si>
    <t>2,081.62 ± 4,973.54</t>
  </si>
  <si>
    <t>9,912.41 ± 10,016.66</t>
  </si>
  <si>
    <t>6,465.43 ± 10,343.16</t>
  </si>
  <si>
    <t>6,809.22 ± 12,136.80</t>
  </si>
  <si>
    <t>7,253.12 ± 17,838.72</t>
  </si>
  <si>
    <t>7,360.05 ± 13,831.45</t>
  </si>
  <si>
    <t>338.89 ± 544.74</t>
  </si>
  <si>
    <t>310.81 ± 677.51</t>
  </si>
  <si>
    <t>307.20 ± 737.63</t>
  </si>
  <si>
    <t>295.95 ± 725.60</t>
  </si>
  <si>
    <t>291.11 ± 690.59</t>
  </si>
  <si>
    <t>2,706.15 ± 1,936.80</t>
  </si>
  <si>
    <t>1,298.64 ± 1,905.93</t>
  </si>
  <si>
    <t>1,315.64 ± 2,159.46</t>
  </si>
  <si>
    <t>1,258.15 ± 1,894.25</t>
  </si>
  <si>
    <t>1,304.92 ± 2,058.25</t>
  </si>
  <si>
    <t>244.05 ± 269.51</t>
  </si>
  <si>
    <t>244.69 ± 273.18</t>
  </si>
  <si>
    <t>255.35 ± 328.44</t>
  </si>
  <si>
    <t>257.77 ± 291.50</t>
  </si>
  <si>
    <t>270.70 ± 375.28</t>
  </si>
  <si>
    <t>(case n=2,201)</t>
  </si>
  <si>
    <t>205.73 ± 455.60</t>
  </si>
  <si>
    <t>203.46 ± 491.95</t>
  </si>
  <si>
    <t>203.08 ± 592.61</t>
  </si>
  <si>
    <t>215.80 ± 560.41</t>
  </si>
  <si>
    <t>215.00 ± 519.62</t>
  </si>
  <si>
    <t>1,328.06 ± 4,871.15</t>
  </si>
  <si>
    <t>958.12 ± 4,390.48</t>
  </si>
  <si>
    <t>1,213.01 ± 6,905.84</t>
  </si>
  <si>
    <t>1,069.55 ± 8,326.58</t>
  </si>
  <si>
    <t>1,167.94 ± 7,088.57</t>
  </si>
  <si>
    <t>1,969.47 ± 1,071.63</t>
  </si>
  <si>
    <t>347.17 ± 841.76</t>
  </si>
  <si>
    <t>327.53 ± 833.00</t>
  </si>
  <si>
    <t>350.85 ± 867.49</t>
  </si>
  <si>
    <t>330.68 ± 906.69</t>
  </si>
  <si>
    <t>18.28 ± 678.74</t>
  </si>
  <si>
    <t>54.64 ± 1,300.16</t>
  </si>
  <si>
    <t>89.08 ± 1,965.82</t>
  </si>
  <si>
    <t>32.94 ± 656.67</t>
  </si>
  <si>
    <t>77.85 ± 1,282.57</t>
  </si>
  <si>
    <t>169.81 ± 2,497.30</t>
  </si>
  <si>
    <t>65.34 ± 1,204.81</t>
  </si>
  <si>
    <t>101.99 ± 1,545.31</t>
  </si>
  <si>
    <t>0.14 ± 5.31</t>
  </si>
  <si>
    <t>7.38 ± 333.38</t>
  </si>
  <si>
    <t>5.13 ± 230.81</t>
  </si>
  <si>
    <t>40.64 ± 1,896.70</t>
  </si>
  <si>
    <t>41.80 ± 1,958.19</t>
  </si>
  <si>
    <t>65.83 ± 2,259.89</t>
  </si>
  <si>
    <t>195.27 ± 2,335.03</t>
  </si>
  <si>
    <t>119.44 ± 1,769.10</t>
  </si>
  <si>
    <t>168.92 ± 2,237.74</t>
  </si>
  <si>
    <t>151.16 ± 1,976.92</t>
  </si>
  <si>
    <t>292.35 ± 2,944.48</t>
  </si>
  <si>
    <t>987.56 ± 1,420.99</t>
  </si>
  <si>
    <t>672.39 ± 1,278.45</t>
  </si>
  <si>
    <t>671.04 ± 1,223.17</t>
  </si>
  <si>
    <t>641.92 ± 1,128.37</t>
  </si>
  <si>
    <t>646.92 ± 1,285.74</t>
  </si>
  <si>
    <t>31.43 ± 803.34</t>
  </si>
  <si>
    <t>52.32 ± 1,035.90</t>
  </si>
  <si>
    <t>34.39 ± 797.72</t>
  </si>
  <si>
    <t>63.49 ± 999.97</t>
  </si>
  <si>
    <t>26.67 ± 472.92</t>
  </si>
  <si>
    <t>812.28 ± 1,877.71</t>
  </si>
  <si>
    <t>959.80 ± 2,632.94</t>
  </si>
  <si>
    <t>1,123.30 ± 3,039.92</t>
  </si>
  <si>
    <t>1,359.85 ± 4,597.50</t>
  </si>
  <si>
    <t>1,407.03 ± 4,060.29</t>
  </si>
  <si>
    <t>8,859.19 ± 8,885.06</t>
  </si>
  <si>
    <t>5,249.82 ± 9,289.78</t>
  </si>
  <si>
    <t>5,848.17 ± 13,213.48</t>
  </si>
  <si>
    <t>5,826.27 ± 13,031.19</t>
  </si>
  <si>
    <t>6,210.19 ± 13,601.68</t>
  </si>
  <si>
    <t>Table NP-6: Total Cost and Cost by Age and Sector, standardized to 2018 for the matched NP cohort</t>
  </si>
  <si>
    <t>NP-T5</t>
  </si>
  <si>
    <t>NP-T6</t>
  </si>
  <si>
    <t>NP-T7</t>
  </si>
  <si>
    <t>Number of surgeries</t>
  </si>
  <si>
    <t>Cohort size (n)</t>
  </si>
  <si>
    <t>Total direct costs for the 5-year follow-up period</t>
  </si>
  <si>
    <t>Mean $ (SD)</t>
  </si>
  <si>
    <t>No recurrent surgery(ies), n (%)</t>
  </si>
  <si>
    <t>1 recurrent surgery, n (%)</t>
  </si>
  <si>
    <t>≥2 recurrent surgeries, n (%)</t>
  </si>
  <si>
    <t>Table NP-8. Nasal polyps surgery reoccurrence and stratified costs in the 5-year follow-up period</t>
  </si>
  <si>
    <t>NP-T8</t>
  </si>
  <si>
    <t>Year</t>
  </si>
  <si>
    <t>April 1 2008 – March 31 2009</t>
  </si>
  <si>
    <t>April 1 2009 – March 31 2010</t>
  </si>
  <si>
    <t>April 1 2010 – March 31 2011</t>
  </si>
  <si>
    <t>April 1 2011 – March 31 2012</t>
  </si>
  <si>
    <t>April 1 2012 – March 31 2013</t>
  </si>
  <si>
    <t>April 1 2013 – March 31 2014</t>
  </si>
  <si>
    <t>April 1 2014 – March 31 2015</t>
  </si>
  <si>
    <t>April 1 2015 – March 31 2016</t>
  </si>
  <si>
    <t>April 1 2016 – March 31 2017</t>
  </si>
  <si>
    <t>April 1 2017 – March 31 2018</t>
  </si>
  <si>
    <t>Total unique patients</t>
  </si>
  <si>
    <t>(April 1 2008 – March 31 2018)</t>
  </si>
  <si>
    <t>Table NP-9: Number of NP surgeries over time, among people aged 18+, Ontario</t>
  </si>
  <si>
    <t>NP-T9</t>
  </si>
  <si>
    <t>fudays_sur1</t>
  </si>
  <si>
    <t>SURVIVAL</t>
  </si>
  <si>
    <t>SDF_LCL</t>
  </si>
  <si>
    <t>SDF_UCL</t>
  </si>
  <si>
    <t>NP-T10</t>
  </si>
  <si>
    <t>Table NP-10. Kaplan-Meier data for NP recurrent</t>
  </si>
  <si>
    <t>We will examine:
1. Age distribution;
2. Demographic;
3. LHIN distribution;
4. Healthcare utilization;
5. Cost;
In the AD, asthma and NP cohorts;
Additionally,
6. NP surgery reoccurrence over time and KM data for time fo the first NP recurrent surgery;
7. Co-morbidity overlap among the AD, asthma and NP cohorts.</t>
  </si>
  <si>
    <t>Calendar Year for Ontario Population</t>
  </si>
  <si>
    <t>Number of                    Ontario Population</t>
  </si>
  <si>
    <t>NP Prevalence</t>
  </si>
  <si>
    <t>Note: Ontario population was from RPDB, alive and eligible for OHIP on 01Apr each year, Ontario residents aged 18+, with valid sex information.</t>
  </si>
  <si>
    <r>
      <t>4.</t>
    </r>
    <r>
      <rPr>
        <sz val="7"/>
        <rFont val="Times New Roman"/>
        <family val="1"/>
      </rPr>
      <t xml:space="preserve">     </t>
    </r>
    <r>
      <rPr>
        <sz val="10"/>
        <rFont val="Arial"/>
        <family val="2"/>
      </rPr>
      <t>From cohort of patients in criteria 3, patients who have ≥1 control in the ICES database (Controls defined in section 4.5.3) (</t>
    </r>
    <r>
      <rPr>
        <b/>
        <sz val="10"/>
        <rFont val="Arial"/>
        <family val="2"/>
      </rPr>
      <t xml:space="preserve">Note: </t>
    </r>
    <r>
      <rPr>
        <sz val="10"/>
        <rFont val="Arial"/>
        <family val="2"/>
      </rPr>
      <t>exact matching on index year (same year), age (same age), sex (same sex), lhin (same lhin, 1-14), income quintile (same, 1-5), and CCI (based on CCI&lt;4, 4-5, and 6+)</t>
    </r>
  </si>
  <si>
    <r>
      <t>4.</t>
    </r>
    <r>
      <rPr>
        <sz val="7"/>
        <rFont val="Times New Roman"/>
        <family val="1"/>
      </rPr>
      <t xml:space="preserve">     </t>
    </r>
    <r>
      <rPr>
        <sz val="10"/>
        <rFont val="Arial"/>
        <family val="2"/>
      </rPr>
      <t>From cohort of patients in criteria 3, patients who have 1 matched NP case (</t>
    </r>
    <r>
      <rPr>
        <b/>
        <sz val="10"/>
        <rFont val="Arial"/>
        <family val="2"/>
      </rPr>
      <t>Note</t>
    </r>
    <r>
      <rPr>
        <sz val="10"/>
        <rFont val="Arial"/>
        <family val="2"/>
      </rPr>
      <t>: exact matching on index year (same year), age (same age), sex (same sex), lhin (same lhin, 1-14), income quintile (same, 1-5), and CCI (based on CCI&lt;4, 4-5, and 6+)</t>
    </r>
  </si>
  <si>
    <r>
      <t>9.</t>
    </r>
    <r>
      <rPr>
        <sz val="7"/>
        <rFont val="Times New Roman"/>
        <family val="1"/>
      </rPr>
      <t xml:space="preserve">     </t>
    </r>
    <r>
      <rPr>
        <sz val="10"/>
        <rFont val="Arial"/>
        <family val="2"/>
      </rPr>
      <t>From cohort of patients in criteria 8, patients who do not meet the NP Case Cohort definition prior to the general cohort index date, and do not have more than 4 controls</t>
    </r>
    <r>
      <rPr>
        <sz val="8"/>
        <rFont val="Arial"/>
        <family val="2"/>
      </rPr>
      <t> </t>
    </r>
  </si>
  <si>
    <r>
      <t xml:space="preserve">Note: </t>
    </r>
    <r>
      <rPr>
        <sz val="9"/>
        <color rgb="FF2B3A42"/>
        <rFont val="Arial"/>
        <family val="2"/>
      </rPr>
      <t xml:space="preserve">Exclusions in 5-9 for NP case cohort were due to matched controls who had NP exclusion criteria above. </t>
    </r>
  </si>
  <si>
    <t>Initially not matched case cohort</t>
  </si>
  <si>
    <t>N=2,786</t>
  </si>
  <si>
    <t>N=4,987</t>
  </si>
  <si>
    <t>56.80 ± 11.16</t>
  </si>
  <si>
    <t>56.61 ± 11.40</t>
  </si>
  <si>
    <t>0.1874</t>
  </si>
  <si>
    <t>59.69 ± 11.22</t>
  </si>
  <si>
    <t>59.31 ± 11.43</t>
  </si>
  <si>
    <t>0.0094</t>
  </si>
  <si>
    <t>410 (14.7%)</t>
  </si>
  <si>
    <t>0.1423</t>
  </si>
  <si>
    <t>1,695 (60.8%)</t>
  </si>
  <si>
    <t>2,981 (59.8%)</t>
  </si>
  <si>
    <t>681 (24.4%)</t>
  </si>
  <si>
    <t>1,233 (24.7%)</t>
  </si>
  <si>
    <t>0.0495</t>
  </si>
  <si>
    <t>1,421 (51.0%)</t>
  </si>
  <si>
    <t>2,573 (51.6%)</t>
  </si>
  <si>
    <t>1,059 (38.0%)</t>
  </si>
  <si>
    <t>1,831 (36.7%)</t>
  </si>
  <si>
    <t>1,392 (50.0%)</t>
  </si>
  <si>
    <t>2,482 (49.8%)</t>
  </si>
  <si>
    <t>0.7570</t>
  </si>
  <si>
    <t>447 (16.0%)</t>
  </si>
  <si>
    <t>718 (14.4%)</t>
  </si>
  <si>
    <t>141 (5.1%)</t>
  </si>
  <si>
    <t>240 (4.8%)</t>
  </si>
  <si>
    <t>133 (4.8%)</t>
  </si>
  <si>
    <t>121 (4.3%)</t>
  </si>
  <si>
    <t>152 (5.5%)</t>
  </si>
  <si>
    <t>271 (5.4%)</t>
  </si>
  <si>
    <t>710 (14.2%)</t>
  </si>
  <si>
    <t>378 (13.6%)</t>
  </si>
  <si>
    <t>705 (14.1%)</t>
  </si>
  <si>
    <t>600 (12.0%)</t>
  </si>
  <si>
    <t>310 (11.1%)</t>
  </si>
  <si>
    <t>132 (4.7%)</t>
  </si>
  <si>
    <t>286 (5.7%)</t>
  </si>
  <si>
    <t>564 (20.2%)</t>
  </si>
  <si>
    <t>988 (19.8%)</t>
  </si>
  <si>
    <t>0.9404</t>
  </si>
  <si>
    <t>572 (20.5%)</t>
  </si>
  <si>
    <t>1,030 (20.7%)</t>
  </si>
  <si>
    <t>516 (18.5%)</t>
  </si>
  <si>
    <t>566 (20.3%)</t>
  </si>
  <si>
    <t>1,017 (20.4%)</t>
  </si>
  <si>
    <t>568 (20.4%)</t>
  </si>
  <si>
    <t>1,019 (20.4%)</t>
  </si>
  <si>
    <t>563 (20.2%)</t>
  </si>
  <si>
    <t>0.6729</t>
  </si>
  <si>
    <t>496 (17.8%)</t>
  </si>
  <si>
    <t>907 (18.2%)</t>
  </si>
  <si>
    <t>475 (17.0%)</t>
  </si>
  <si>
    <t>589 (21.1%)</t>
  </si>
  <si>
    <t>1,048 (21.0%)</t>
  </si>
  <si>
    <t>663 (23.8%)</t>
  </si>
  <si>
    <t>1,151 (23.1%)</t>
  </si>
  <si>
    <t>2,013 (72.3%)</t>
  </si>
  <si>
    <t>3,645 (73.1%)</t>
  </si>
  <si>
    <t>0.2329</t>
  </si>
  <si>
    <t>524 (18.8%)</t>
  </si>
  <si>
    <t>902 (18.1%)</t>
  </si>
  <si>
    <t>87 (3.1%)</t>
  </si>
  <si>
    <t>139 (2.8%)</t>
  </si>
  <si>
    <t>46.2 (17.7)</t>
  </si>
  <si>
    <t>47 (34-59)</t>
  </si>
  <si>
    <t>9,942 (6.3)</t>
  </si>
  <si>
    <t>60,917 (38.7)</t>
  </si>
  <si>
    <t>62,374 (39.6)</t>
  </si>
  <si>
    <t>24,336 (15.4)</t>
  </si>
  <si>
    <t>&lt;18</t>
  </si>
  <si>
    <t>223 (8.0%)</t>
  </si>
  <si>
    <t>409 (8.2%)</t>
  </si>
  <si>
    <t>0.9568</t>
  </si>
  <si>
    <t>781 (15.7%)</t>
  </si>
  <si>
    <t>122 (2.4%)</t>
  </si>
  <si>
    <t>193 (6.9%)</t>
  </si>
  <si>
    <t>342 (6.9%)</t>
  </si>
  <si>
    <t>366 (13.1%)</t>
  </si>
  <si>
    <t>654 (13.1%)</t>
  </si>
  <si>
    <t>451 (16.2%)</t>
  </si>
  <si>
    <t>784 (15.7%)</t>
  </si>
  <si>
    <t>261 (9.4%)</t>
  </si>
  <si>
    <t>454 (9.1%)</t>
  </si>
  <si>
    <t>0.0068</t>
  </si>
  <si>
    <t>0.60 ± 1.74</t>
  </si>
  <si>
    <t>0.71 ± 2.14</t>
  </si>
  <si>
    <t>0.0012</t>
  </si>
  <si>
    <t>0.0097</t>
  </si>
  <si>
    <t>0.41 ± 0.85</t>
  </si>
  <si>
    <t>0.3186</t>
  </si>
  <si>
    <t>0.4639</t>
  </si>
  <si>
    <t>0.5088</t>
  </si>
  <si>
    <t>0.5450</t>
  </si>
  <si>
    <t>12.77 ± 11.18</t>
  </si>
  <si>
    <t>0.0007</t>
  </si>
  <si>
    <t>12.42 ± 10.71</t>
  </si>
  <si>
    <t>0.2154</t>
  </si>
  <si>
    <t>12.10 ± 10.32</t>
  </si>
  <si>
    <t>0.1504</t>
  </si>
  <si>
    <t>11.89 ± 10.53</t>
  </si>
  <si>
    <t>0.2418</t>
  </si>
  <si>
    <t>12.10 ± 10.61</t>
  </si>
  <si>
    <t>0.1333</t>
  </si>
  <si>
    <t>0.6642</t>
  </si>
  <si>
    <t>0.3230</t>
  </si>
  <si>
    <t>0.4748</t>
  </si>
  <si>
    <t>Controls (n=2,786)</t>
  </si>
  <si>
    <t>Age group at general index date</t>
  </si>
  <si>
    <t>11-44</t>
  </si>
  <si>
    <t>532.60 ± 1,558.06</t>
  </si>
  <si>
    <t>468.30 ± 1,055.78</t>
  </si>
  <si>
    <t>446.59 ± 954.94</t>
  </si>
  <si>
    <t>399.37 ± 713.75</t>
  </si>
  <si>
    <t>377.23 ± 692.44</t>
  </si>
  <si>
    <t>466.34 ± 815.94</t>
  </si>
  <si>
    <t>445.27 ± 1,258.20</t>
  </si>
  <si>
    <t>439.70 ± 968.43</t>
  </si>
  <si>
    <t>361.21 ± 630.40</t>
  </si>
  <si>
    <t>369.50 ± 658.30</t>
  </si>
  <si>
    <t>0.4676</t>
  </si>
  <si>
    <t>0.7822</t>
  </si>
  <si>
    <t>0.9208</t>
  </si>
  <si>
    <t>0.4336</t>
  </si>
  <si>
    <t>0.8741</t>
  </si>
  <si>
    <t>(control n=410)</t>
  </si>
  <si>
    <t>1,188.58 ± 1,755.08</t>
  </si>
  <si>
    <t>1,232.64 ± 2,196.50</t>
  </si>
  <si>
    <t>1,066.53 ± 1,553.44</t>
  </si>
  <si>
    <t>966.24 ± 1,330.54</t>
  </si>
  <si>
    <t>1,000.86 ± 1,706.43</t>
  </si>
  <si>
    <t>2,739.90 ± 2,175.53</t>
  </si>
  <si>
    <t>1,230.80 ± 2,545.90</t>
  </si>
  <si>
    <t>1,349.53 ± 3,278.59</t>
  </si>
  <si>
    <t>1,303.33 ± 2,210.05</t>
  </si>
  <si>
    <t>1,349.48 ± 2,610.03</t>
  </si>
  <si>
    <t>0.9914</t>
  </si>
  <si>
    <t>0.1189</t>
  </si>
  <si>
    <t>0.0095</t>
  </si>
  <si>
    <t>0.0266</t>
  </si>
  <si>
    <t>(case n=363)</t>
  </si>
  <si>
    <t>261.53 ± 325.20</t>
  </si>
  <si>
    <t>265.41 ± 353.33</t>
  </si>
  <si>
    <t>247.22 ± 283.67</t>
  </si>
  <si>
    <t>249.32 ± 309.07</t>
  </si>
  <si>
    <t>262.98 ± 476.80</t>
  </si>
  <si>
    <t>216.71 ± 246.71</t>
  </si>
  <si>
    <t>230.86 ± 264.62</t>
  </si>
  <si>
    <t>241.55 ± 289.90</t>
  </si>
  <si>
    <t>238.44 ± 318.21</t>
  </si>
  <si>
    <t>229.17 ± 296.50</t>
  </si>
  <si>
    <t>0.1282</t>
  </si>
  <si>
    <t>0.7834</t>
  </si>
  <si>
    <t>0.6301</t>
  </si>
  <si>
    <t>0.2439</t>
  </si>
  <si>
    <t>409.39 ± 1,176.55</t>
  </si>
  <si>
    <t>394.72 ± 1,177.32</t>
  </si>
  <si>
    <t>320.13 ± 859.80</t>
  </si>
  <si>
    <t>290.21 ± 798.60</t>
  </si>
  <si>
    <t>304.58 ± 1,204.89</t>
  </si>
  <si>
    <t>273.20 ± 534.44</t>
  </si>
  <si>
    <t>237.43 ± 483.28</t>
  </si>
  <si>
    <t>270.38 ± 559.53</t>
  </si>
  <si>
    <t>218.55 ± 418.54</t>
  </si>
  <si>
    <t>216.35 ± 389.38</t>
  </si>
  <si>
    <t>0.0429</t>
  </si>
  <si>
    <t>0.3474</t>
  </si>
  <si>
    <t>0.1256</t>
  </si>
  <si>
    <t>0.1824</t>
  </si>
  <si>
    <t>884.72 ± 5,988.29</t>
  </si>
  <si>
    <t>1,484.55 ± 11,073.61</t>
  </si>
  <si>
    <t>673.65 ± 3,181.55</t>
  </si>
  <si>
    <t>421.65 ± 1,884.52</t>
  </si>
  <si>
    <t>730.38 ± 3,663.53</t>
  </si>
  <si>
    <t>934.57 ± 3,002.87</t>
  </si>
  <si>
    <t>587.85 ± 4,122.28</t>
  </si>
  <si>
    <t>1,123.35 ± 8,136.08</t>
  </si>
  <si>
    <t>484.64 ± 2,594.72</t>
  </si>
  <si>
    <t>648.42 ± 3,593.26</t>
  </si>
  <si>
    <t>0.8860</t>
  </si>
  <si>
    <t>0.1458</t>
  </si>
  <si>
    <t>0.3017</t>
  </si>
  <si>
    <t>0.6973</t>
  </si>
  <si>
    <t>0.7542</t>
  </si>
  <si>
    <t>235.13 ± 726.78</t>
  </si>
  <si>
    <t>215.39 ± 690.90</t>
  </si>
  <si>
    <t>207.00 ± 626.43</t>
  </si>
  <si>
    <t>240.23 ± 816.43</t>
  </si>
  <si>
    <t>188.25 ± 661.31</t>
  </si>
  <si>
    <t>2,076.79 ± 1,012.94</t>
  </si>
  <si>
    <t>295.06 ± 771.01</t>
  </si>
  <si>
    <t>248.13 ± 677.76</t>
  </si>
  <si>
    <t>302.06 ± 787.10</t>
  </si>
  <si>
    <t>300.50 ± 848.55</t>
  </si>
  <si>
    <t>0.1302</t>
  </si>
  <si>
    <t>0.3810</t>
  </si>
  <si>
    <t>0.2855</t>
  </si>
  <si>
    <t>0.0394</t>
  </si>
  <si>
    <t>50.20 ± 1,003.34</t>
  </si>
  <si>
    <t>123.42 ± 2,499.05</t>
  </si>
  <si>
    <t>144.76 ± 2,931.24</t>
  </si>
  <si>
    <t>0.3471</t>
  </si>
  <si>
    <t>88.60 ± 1,284.34</t>
  </si>
  <si>
    <t>248.30 ± 3,228.13</t>
  </si>
  <si>
    <t>141.28 ± 2,034.29</t>
  </si>
  <si>
    <t>83.34 ± 1,587.87</t>
  </si>
  <si>
    <t>0.1891</t>
  </si>
  <si>
    <t>0.1432</t>
  </si>
  <si>
    <t>0.1862</t>
  </si>
  <si>
    <t>0.2882</t>
  </si>
  <si>
    <t>31.96 ± 638.36</t>
  </si>
  <si>
    <t>40.69 ± 595.17</t>
  </si>
  <si>
    <t>117.63 ± 1,987.36</t>
  </si>
  <si>
    <t>109.21 ± 1,341.20</t>
  </si>
  <si>
    <t>151.76 ± 2,842.01</t>
  </si>
  <si>
    <t>48.97 ± 932.95</t>
  </si>
  <si>
    <t>52.71 ± 958.27</t>
  </si>
  <si>
    <t>3.59 ± 68.39</t>
  </si>
  <si>
    <t>0.3405</t>
  </si>
  <si>
    <t>0.1931</t>
  </si>
  <si>
    <t>0.5473</t>
  </si>
  <si>
    <t>0.5055</t>
  </si>
  <si>
    <t>0.3210</t>
  </si>
  <si>
    <t>548.78 ± 1,089.60</t>
  </si>
  <si>
    <t>611.82 ± 1,367.74</t>
  </si>
  <si>
    <t>586.96 ± 1,665.63</t>
  </si>
  <si>
    <t>547.44 ± 1,183.82</t>
  </si>
  <si>
    <t>496.60 ± 1,021.73</t>
  </si>
  <si>
    <t>978.23 ± 1,464.51</t>
  </si>
  <si>
    <t>707.51 ± 1,312.25</t>
  </si>
  <si>
    <t>743.80 ± 1,421.62</t>
  </si>
  <si>
    <t>696.90 ± 1,232.95</t>
  </si>
  <si>
    <t>689.48 ± 1,570.89</t>
  </si>
  <si>
    <t>0.3228</t>
  </si>
  <si>
    <t>0.1623</t>
  </si>
  <si>
    <t>0.0862</t>
  </si>
  <si>
    <t>0.0412</t>
  </si>
  <si>
    <t>419.30 ± 3,573.03</t>
  </si>
  <si>
    <t>433.92 ± 4,059.53</t>
  </si>
  <si>
    <t>113.71 ± 1,519.09</t>
  </si>
  <si>
    <t>253.47 ± 2,964.13</t>
  </si>
  <si>
    <t>227.63 ± 2,833.68</t>
  </si>
  <si>
    <t>43.01 ± 819.52</t>
  </si>
  <si>
    <t>79.99 ± 901.98</t>
  </si>
  <si>
    <t>77.14 ± 1,081.57</t>
  </si>
  <si>
    <t>258.36 ± 2,114.31</t>
  </si>
  <si>
    <t>51.62 ± 598.82</t>
  </si>
  <si>
    <t>0.0502</t>
  </si>
  <si>
    <t>0.1044</t>
  </si>
  <si>
    <t>0.7033</t>
  </si>
  <si>
    <t>0.9792</t>
  </si>
  <si>
    <t>0.2462</t>
  </si>
  <si>
    <t>1,213.79 ± 3,567.12</t>
  </si>
  <si>
    <t>1,317.93 ± 3,691.08</t>
  </si>
  <si>
    <t>1,310.92 ± 3,663.26</t>
  </si>
  <si>
    <t>1,230.26 ± 3,429.12</t>
  </si>
  <si>
    <t>1,467.12 ± 4,866.60</t>
  </si>
  <si>
    <t>476.93 ± 1,667.56</t>
  </si>
  <si>
    <t>692.94 ± 3,635.25</t>
  </si>
  <si>
    <t>928.19 ± 4,418.93</t>
  </si>
  <si>
    <t>919.96 ± 4,015.99</t>
  </si>
  <si>
    <t>890.91 ± 3,474.62</t>
  </si>
  <si>
    <t>0.0182</t>
  </si>
  <si>
    <t>0.1886</t>
  </si>
  <si>
    <t>0.2470</t>
  </si>
  <si>
    <t>0.0615</t>
  </si>
  <si>
    <t>5,814.38 ± 12,119.22</t>
  </si>
  <si>
    <t>6,713.67 ± 18,059.21</t>
  </si>
  <si>
    <t>5,281.83 ± 9,289.82</t>
  </si>
  <si>
    <t>4,830.81 ± 7,695.86</t>
  </si>
  <si>
    <t>5,352.14 ± 10,156.81</t>
  </si>
  <si>
    <t>8,205.68 ± 6,584.65</t>
  </si>
  <si>
    <t>4,507.71 ± 9,843.68</t>
  </si>
  <si>
    <t>5,470.73 ± 14,855.19</t>
  </si>
  <si>
    <t>4,836.14 ± 7,986.89</t>
  </si>
  <si>
    <t>4,832.36 ± 9,124.27</t>
  </si>
  <si>
    <t>0.0387</t>
  </si>
  <si>
    <t>0.9925</t>
  </si>
  <si>
    <t>0.4567</t>
  </si>
  <si>
    <t>374.61 ± 623.36</t>
  </si>
  <si>
    <t>366.81 ± 605.23</t>
  </si>
  <si>
    <t>346.62 ± 631.21</t>
  </si>
  <si>
    <t>334.74 ± 709.55</t>
  </si>
  <si>
    <t>318.67 ± 603.29</t>
  </si>
  <si>
    <t>323.00 ± 518.03</t>
  </si>
  <si>
    <t>299.39 ± 527.57</t>
  </si>
  <si>
    <t>300.04 ± 764.08</t>
  </si>
  <si>
    <t>304.35 ± 850.25</t>
  </si>
  <si>
    <t>296.20 ± 789.62</t>
  </si>
  <si>
    <t>0.0162</t>
  </si>
  <si>
    <t>0.0687</t>
  </si>
  <si>
    <t>0.3786</t>
  </si>
  <si>
    <t>(control n=1,695)</t>
  </si>
  <si>
    <t>1,264.07 ± 1,920.65</t>
  </si>
  <si>
    <t>1,266.90 ± 1,780.87</t>
  </si>
  <si>
    <t>1,268.38 ± 1,878.13</t>
  </si>
  <si>
    <t>1,222.47 ± 1,902.73</t>
  </si>
  <si>
    <t>1,339.77 ± 2,030.76</t>
  </si>
  <si>
    <t>2,671.07 ± 1,886.37</t>
  </si>
  <si>
    <t>1,290.63 ± 1,706.10</t>
  </si>
  <si>
    <t>1,271.48 ± 1,743.10</t>
  </si>
  <si>
    <t>1,210.16 ± 1,534.28</t>
  </si>
  <si>
    <t>1,318.30 ± 1,910.07</t>
  </si>
  <si>
    <t>0.7138</t>
  </si>
  <si>
    <t>0.9633</t>
  </si>
  <si>
    <t>0.8495</t>
  </si>
  <si>
    <t>0.7694</t>
  </si>
  <si>
    <t>(case n=1,286)</t>
  </si>
  <si>
    <t>271.06 ± 331.50</t>
  </si>
  <si>
    <t>266.52 ± 306.31</t>
  </si>
  <si>
    <t>271.61 ± 301.01</t>
  </si>
  <si>
    <t>275.52 ± 316.47</t>
  </si>
  <si>
    <t>292.09 ± 380.43</t>
  </si>
  <si>
    <t>227.97 ± 257.97</t>
  </si>
  <si>
    <t>226.81 ± 236.63</t>
  </si>
  <si>
    <t>241.13 ± 357.27</t>
  </si>
  <si>
    <t>249.64 ± 287.79</t>
  </si>
  <si>
    <t>275.69 ± 422.44</t>
  </si>
  <si>
    <t>0.0116</t>
  </si>
  <si>
    <t>0.0216</t>
  </si>
  <si>
    <t>0.2664</t>
  </si>
  <si>
    <t>269.04 ± 820.15</t>
  </si>
  <si>
    <t>250.77 ± 609.75</t>
  </si>
  <si>
    <t>254.53 ± 710.13</t>
  </si>
  <si>
    <t>251.54 ± 649.11</t>
  </si>
  <si>
    <t>248.28 ± 598.99</t>
  </si>
  <si>
    <t>184.02 ± 402.17</t>
  </si>
  <si>
    <t>186.53 ± 429.04</t>
  </si>
  <si>
    <t>185.95 ± 636.32</t>
  </si>
  <si>
    <t>202.99 ± 543.98</t>
  </si>
  <si>
    <t>204.77 ± 500.39</t>
  </si>
  <si>
    <t>0.0013</t>
  </si>
  <si>
    <t>0.0064</t>
  </si>
  <si>
    <t>0.0304</t>
  </si>
  <si>
    <t>0.0353</t>
  </si>
  <si>
    <t>901.70 ± 6,847.43</t>
  </si>
  <si>
    <t>1,013.91 ± 5,102.60</t>
  </si>
  <si>
    <t>944.21 ± 4,905.32</t>
  </si>
  <si>
    <t>1,048.25 ± 4,515.91</t>
  </si>
  <si>
    <t>1,224.08 ± 5,785.35</t>
  </si>
  <si>
    <t>1,197.20 ± 3,568.64</t>
  </si>
  <si>
    <t>903.70 ± 3,721.47</t>
  </si>
  <si>
    <t>1,161.18 ± 6,614.15</t>
  </si>
  <si>
    <t>950.84 ± 4,291.15</t>
  </si>
  <si>
    <t>1,210.45 ± 8,301.25</t>
  </si>
  <si>
    <t>0.1589</t>
  </si>
  <si>
    <t>0.5133</t>
  </si>
  <si>
    <t>0.3039</t>
  </si>
  <si>
    <t>0.5513</t>
  </si>
  <si>
    <t>0.9579</t>
  </si>
  <si>
    <t>255.84 ± 670.21</t>
  </si>
  <si>
    <t>280.53 ± 741.93</t>
  </si>
  <si>
    <t>261.19 ± 684.95</t>
  </si>
  <si>
    <t>283.90 ± 785.38</t>
  </si>
  <si>
    <t>309.33 ± 1,133.49</t>
  </si>
  <si>
    <t>1,970.52 ± 1,086.80</t>
  </si>
  <si>
    <t>347.53 ± 842.56</t>
  </si>
  <si>
    <t>337.36 ± 861.44</t>
  </si>
  <si>
    <t>368.69 ± 913.81</t>
  </si>
  <si>
    <t>357.01 ± 982.55</t>
  </si>
  <si>
    <t>0.0214</t>
  </si>
  <si>
    <t>0.0072</t>
  </si>
  <si>
    <t>0.0066</t>
  </si>
  <si>
    <t>0.2287</t>
  </si>
  <si>
    <t>77.36 ± 1,706.06</t>
  </si>
  <si>
    <t>80.34 ± 1,701.57</t>
  </si>
  <si>
    <t>102.91 ± 1,815.02</t>
  </si>
  <si>
    <t>159.33 ± 2,602.65</t>
  </si>
  <si>
    <t>207.98 ± 3,048.59</t>
  </si>
  <si>
    <t>31.28 ± 887.88</t>
  </si>
  <si>
    <t>68.31 ± 1,604.86</t>
  </si>
  <si>
    <t>70.86 ± 1,698.61</t>
  </si>
  <si>
    <t>0.0905</t>
  </si>
  <si>
    <t>0.1930</t>
  </si>
  <si>
    <t>0.1469</t>
  </si>
  <si>
    <t>25.98 ± 644.88</t>
  </si>
  <si>
    <t>73.35 ± 1,262.83</t>
  </si>
  <si>
    <t>26.25 ± 556.52</t>
  </si>
  <si>
    <t>40.81 ± 942.19</t>
  </si>
  <si>
    <t>151.97 ± 2,296.38</t>
  </si>
  <si>
    <t>38.99 ± 748.05</t>
  </si>
  <si>
    <t>82.60 ± 1,395.35</t>
  </si>
  <si>
    <t>170.56 ± 2,748.41</t>
  </si>
  <si>
    <t>23.40 ± 664.51</t>
  </si>
  <si>
    <t>52.98 ± 982.35</t>
  </si>
  <si>
    <t>0.6110</t>
  </si>
  <si>
    <t>0.8499</t>
  </si>
  <si>
    <t>0.5725</t>
  </si>
  <si>
    <t>0.1476</t>
  </si>
  <si>
    <t>0.27 ± 11.12</t>
  </si>
  <si>
    <t>0.08 ± 3.21</t>
  </si>
  <si>
    <t>0.81 ± 27.94</t>
  </si>
  <si>
    <t>0.07 ± 2.96</t>
  </si>
  <si>
    <t>0.26 ± 8.56</t>
  </si>
  <si>
    <t>12.43 ± 436.09</t>
  </si>
  <si>
    <t>8.69 ± 301.93</t>
  </si>
  <si>
    <t>69.46 ± 2,481.35</t>
  </si>
  <si>
    <t>71.53 ± 2,561.79</t>
  </si>
  <si>
    <t>71.81 ± 2,568.49</t>
  </si>
  <si>
    <t>0.2514</t>
  </si>
  <si>
    <t>0.2404</t>
  </si>
  <si>
    <t>0.2548</t>
  </si>
  <si>
    <t>0.2508</t>
  </si>
  <si>
    <t>0.2515</t>
  </si>
  <si>
    <t>88.09 ± 1,249.68</t>
  </si>
  <si>
    <t>163.18 ± 2,234.34</t>
  </si>
  <si>
    <t>156.13 ± 2,161.53</t>
  </si>
  <si>
    <t>172.80 ± 2,166.27</t>
  </si>
  <si>
    <t>176.30 ± 1,989.88</t>
  </si>
  <si>
    <t>219.52 ± 2,542.35</t>
  </si>
  <si>
    <t>156.94 ± 2,152.21</t>
  </si>
  <si>
    <t>196.28 ± 2,452.87</t>
  </si>
  <si>
    <t>195.43 ± 2,356.77</t>
  </si>
  <si>
    <t>383.54 ± 3,347.87</t>
  </si>
  <si>
    <t>0.0639</t>
  </si>
  <si>
    <t>0.9389</t>
  </si>
  <si>
    <t>0.6358</t>
  </si>
  <si>
    <t>0.7857</t>
  </si>
  <si>
    <t>0.0354</t>
  </si>
  <si>
    <t>671.82 ± 1,578.42</t>
  </si>
  <si>
    <t>646.33 ± 1,311.95</t>
  </si>
  <si>
    <t>606.63 ± 1,168.61</t>
  </si>
  <si>
    <t>617.10 ± 1,225.36</t>
  </si>
  <si>
    <t>596.58 ± 1,127.58</t>
  </si>
  <si>
    <t>960.19 ± 1,453.26</t>
  </si>
  <si>
    <t>669.12 ± 1,273.74</t>
  </si>
  <si>
    <t>628.26 ± 1,131.33</t>
  </si>
  <si>
    <t>608.56 ± 1,093.44</t>
  </si>
  <si>
    <t>651.03 ± 1,293.17</t>
  </si>
  <si>
    <t>0.6343</t>
  </si>
  <si>
    <t>0.6119</t>
  </si>
  <si>
    <t>0.8435</t>
  </si>
  <si>
    <t>0.2207</t>
  </si>
  <si>
    <t>185.86 ± 4,714.96</t>
  </si>
  <si>
    <t>174.26 ± 2,511.52</t>
  </si>
  <si>
    <t>160.52 ± 3,410.63</t>
  </si>
  <si>
    <t>67.76 ± 1,741.49</t>
  </si>
  <si>
    <t>85.43 ± 2,179.23</t>
  </si>
  <si>
    <t>31.55 ± 919.67</t>
  </si>
  <si>
    <t>66.96 ± 1,267.43</t>
  </si>
  <si>
    <t>37.08 ± 871.15</t>
  </si>
  <si>
    <t>35.74 ± 662.88</t>
  </si>
  <si>
    <t>31.07 ± 530.46</t>
  </si>
  <si>
    <t>0.2473</t>
  </si>
  <si>
    <t>0.1609</t>
  </si>
  <si>
    <t>0.2053</t>
  </si>
  <si>
    <t>0.5314</t>
  </si>
  <si>
    <t>0.3815</t>
  </si>
  <si>
    <t>965.91 ± 2,520.21</t>
  </si>
  <si>
    <t>1,077.09 ± 2,652.23</t>
  </si>
  <si>
    <t>1,239.52 ± 3,038.37</t>
  </si>
  <si>
    <t>1,450.95 ± 3,811.13</t>
  </si>
  <si>
    <t>1,662.12 ± 4,471.30</t>
  </si>
  <si>
    <t>605.31 ± 1,781.67</t>
  </si>
  <si>
    <t>763.88 ± 2,349.80</t>
  </si>
  <si>
    <t>906.91 ± 2,546.90</t>
  </si>
  <si>
    <t>1,246.19 ± 4,621.42</t>
  </si>
  <si>
    <t>1,341.16 ± 4,214.00</t>
  </si>
  <si>
    <t>0.0008</t>
  </si>
  <si>
    <t>0.1854</t>
  </si>
  <si>
    <t>0.0467</t>
  </si>
  <si>
    <t>5,351.60 ± 12,008.46</t>
  </si>
  <si>
    <t>5,660.07 ± 10,174.12</t>
  </si>
  <si>
    <t>5,639.32 ± 10,719.66</t>
  </si>
  <si>
    <t>5,925.22 ± 10,557.70</t>
  </si>
  <si>
    <t>6,612.87 ± 12,920.75</t>
  </si>
  <si>
    <t>8,441.77 ± 8,443.13</t>
  </si>
  <si>
    <t>5,002.78 ± 8,616.35</t>
  </si>
  <si>
    <t>5,536.95 ± 12,922.64</t>
  </si>
  <si>
    <t>5,535.84 ± 10,392.35</t>
  </si>
  <si>
    <t>6,264.88 ± 14,382.30</t>
  </si>
  <si>
    <t>0.0624</t>
  </si>
  <si>
    <t>0.8133</t>
  </si>
  <si>
    <t>0.3154</t>
  </si>
  <si>
    <t>0.4881</t>
  </si>
  <si>
    <t>316.40 ± 384.68</t>
  </si>
  <si>
    <t>326.77 ± 434.92</t>
  </si>
  <si>
    <t>315.58 ± 466.52</t>
  </si>
  <si>
    <t>315.09 ± 550.68</t>
  </si>
  <si>
    <t>298.82 ± 510.95</t>
  </si>
  <si>
    <t>292.07 ± 328.77</t>
  </si>
  <si>
    <t>248.99 ± 357.13</t>
  </si>
  <si>
    <t>236.76 ± 422.00</t>
  </si>
  <si>
    <t>233.45 ± 385.02</t>
  </si>
  <si>
    <t>227.70 ± 396.52</t>
  </si>
  <si>
    <t>0.2392</t>
  </si>
  <si>
    <t>0.0021</t>
  </si>
  <si>
    <t>0.0033</t>
  </si>
  <si>
    <t>0.0074</t>
  </si>
  <si>
    <t>(control n=681)</t>
  </si>
  <si>
    <t>1,362.73 ± 1,716.70</t>
  </si>
  <si>
    <t>1,429.99 ± 1,720.68</t>
  </si>
  <si>
    <t>1,500.60 ± 2,031.99</t>
  </si>
  <si>
    <t>1,368.04 ± 1,993.71</t>
  </si>
  <si>
    <t>1,341.79 ± 1,885.94</t>
  </si>
  <si>
    <t>2,765.68 ± 1,887.42</t>
  </si>
  <si>
    <t>1,361.92 ± 1,857.45</t>
  </si>
  <si>
    <t>1,396.23 ± 2,111.73</t>
  </si>
  <si>
    <t>1,340.26 ± 2,369.49</t>
  </si>
  <si>
    <t>1,244.42 ± 1,981.28</t>
  </si>
  <si>
    <t>0.5052</t>
  </si>
  <si>
    <t>0.3784</t>
  </si>
  <si>
    <t>0.8231</t>
  </si>
  <si>
    <t>(case n=552)</t>
  </si>
  <si>
    <t>321.45 ± 301.58</t>
  </si>
  <si>
    <t>318.32 ± 307.96</t>
  </si>
  <si>
    <t>334.61 ± 344.37</t>
  </si>
  <si>
    <t>320.55 ± 329.02</t>
  </si>
  <si>
    <t>321.31 ± 314.96</t>
  </si>
  <si>
    <t>299.50 ± 301.09</t>
  </si>
  <si>
    <t>295.43 ± 343.40</t>
  </si>
  <si>
    <t>297.56 ± 274.67</t>
  </si>
  <si>
    <t>289.40 ± 279.65</t>
  </si>
  <si>
    <t>286.37 ± 294.86</t>
  </si>
  <si>
    <t>0.2037</t>
  </si>
  <si>
    <t>0.2181</t>
  </si>
  <si>
    <t>0.0776</t>
  </si>
  <si>
    <t>0.0465</t>
  </si>
  <si>
    <t>216.96 ± 492.24</t>
  </si>
  <si>
    <t>266.99 ± 541.33</t>
  </si>
  <si>
    <t>243.18 ± 616.09</t>
  </si>
  <si>
    <t>281.88 ± 761.01</t>
  </si>
  <si>
    <t>258.84 ± 587.01</t>
  </si>
  <si>
    <t>211.93 ± 509.71</t>
  </si>
  <si>
    <t>220.55 ± 617.93</t>
  </si>
  <si>
    <t>198.73 ± 498.52</t>
  </si>
  <si>
    <t>243.85 ± 669.01</t>
  </si>
  <si>
    <t>237.94 ± 627.47</t>
  </si>
  <si>
    <t>0.8608</t>
  </si>
  <si>
    <t>0.1602</t>
  </si>
  <si>
    <t>0.1709</t>
  </si>
  <si>
    <t>0.3573</t>
  </si>
  <si>
    <t>0.5468</t>
  </si>
  <si>
    <t>956.42 ± 4,305.80</t>
  </si>
  <si>
    <t>1,074.26 ± 3,886.79</t>
  </si>
  <si>
    <t>1,920.94 ± 8,791.97</t>
  </si>
  <si>
    <t>2,826.63 ± 28,308.90</t>
  </si>
  <si>
    <t>1,591.69 ± 7,595.18</t>
  </si>
  <si>
    <t>1,891.70 ± 7,658.70</t>
  </si>
  <si>
    <t>1,328.41 ± 5,767.84</t>
  </si>
  <si>
    <t>1,392.71 ± 6,697.71</t>
  </si>
  <si>
    <t>1,730.74 ± 15,124.86</t>
  </si>
  <si>
    <t>1,410.54 ± 5,585.20</t>
  </si>
  <si>
    <t>0.0070</t>
  </si>
  <si>
    <t>0.3574</t>
  </si>
  <si>
    <t>0.2446</t>
  </si>
  <si>
    <t>0.4126</t>
  </si>
  <si>
    <t>0.6404</t>
  </si>
  <si>
    <t>356.74 ± 847.81</t>
  </si>
  <si>
    <t>406.26 ± 994.18</t>
  </si>
  <si>
    <t>357.25 ± 894.47</t>
  </si>
  <si>
    <t>329.81 ± 945.53</t>
  </si>
  <si>
    <t>350.97 ± 936.63</t>
  </si>
  <si>
    <t>1,896.43 ± 1,069.43</t>
  </si>
  <si>
    <t>380.61 ± 883.21</t>
  </si>
  <si>
    <t>356.83 ± 856.08</t>
  </si>
  <si>
    <t>341.38 ± 804.87</t>
  </si>
  <si>
    <t>289.18 ± 744.26</t>
  </si>
  <si>
    <t>0.6360</t>
  </si>
  <si>
    <t>0.9934</t>
  </si>
  <si>
    <t>0.8195</t>
  </si>
  <si>
    <t>0.2077</t>
  </si>
  <si>
    <t>49.72 ± 1,297.36</t>
  </si>
  <si>
    <t>48.91 ± 1,136.21</t>
  </si>
  <si>
    <t>113.18 ± 1,626.98</t>
  </si>
  <si>
    <t>292.77 ± 3,376.57</t>
  </si>
  <si>
    <t>399.59 ± 4,404.41</t>
  </si>
  <si>
    <t>58.73 ± 860.50</t>
  </si>
  <si>
    <t>190.09 ± 2,946.97</t>
  </si>
  <si>
    <t>0.3682</t>
  </si>
  <si>
    <t>0.3121</t>
  </si>
  <si>
    <t>0.1025</t>
  </si>
  <si>
    <t>0.1127</t>
  </si>
  <si>
    <t>0.3386</t>
  </si>
  <si>
    <t>150.18 ± 2,652.24</t>
  </si>
  <si>
    <t>150.97 ± 1,705.78</t>
  </si>
  <si>
    <t>227.84 ± 2,664.30</t>
  </si>
  <si>
    <t>289.47 ± 2,656.32</t>
  </si>
  <si>
    <t>63.37 ± 1,036.97</t>
  </si>
  <si>
    <t>40.52 ± 644.86</t>
  </si>
  <si>
    <t>118.00 ± 1,421.86</t>
  </si>
  <si>
    <t>279.72 ± 2,693.18</t>
  </si>
  <si>
    <t>206.04 ± 2,176.96</t>
  </si>
  <si>
    <t>228.41 ± 2,367.65</t>
  </si>
  <si>
    <t>0.3429</t>
  </si>
  <si>
    <t>0.7165</t>
  </si>
  <si>
    <t>0.7351</t>
  </si>
  <si>
    <t>0.5528</t>
  </si>
  <si>
    <t>0.1021</t>
  </si>
  <si>
    <t>0.78 ± 20.35</t>
  </si>
  <si>
    <t>0.36 ± 9.47</t>
  </si>
  <si>
    <t>80.98 ± 2,095.28</t>
  </si>
  <si>
    <t>86.94 ± 2,248.23</t>
  </si>
  <si>
    <t>15.54 ± 392.69</t>
  </si>
  <si>
    <t>0.46 ± 10.81</t>
  </si>
  <si>
    <t>0.22 ± 5.06</t>
  </si>
  <si>
    <t>0.20 ± 4.81</t>
  </si>
  <si>
    <t>95.19 ± 2,236.55</t>
  </si>
  <si>
    <t>0.7393</t>
  </si>
  <si>
    <t>0.7422</t>
  </si>
  <si>
    <t>0.3653</t>
  </si>
  <si>
    <t>0.3638</t>
  </si>
  <si>
    <t>0.3618</t>
  </si>
  <si>
    <t>152.97 ± 1,458.79</t>
  </si>
  <si>
    <t>270.26 ± 3,158.52</t>
  </si>
  <si>
    <t>392.69 ± 3,678.76</t>
  </si>
  <si>
    <t>204.55 ± 2,256.51</t>
  </si>
  <si>
    <t>123.48 ± 1,243.65</t>
  </si>
  <si>
    <t>267.18 ± 2,581.54</t>
  </si>
  <si>
    <t>110.61 ± 1,296.52</t>
  </si>
  <si>
    <t>184.09 ± 2,319.25</t>
  </si>
  <si>
    <t>112.76 ± 1,426.62</t>
  </si>
  <si>
    <t>269.78 ± 2,898.28</t>
  </si>
  <si>
    <t>0.3283</t>
  </si>
  <si>
    <t>0.2655</t>
  </si>
  <si>
    <t>0.2468</t>
  </si>
  <si>
    <t>0.4064</t>
  </si>
  <si>
    <t>0.2346</t>
  </si>
  <si>
    <t>672.30 ± 1,144.25</t>
  </si>
  <si>
    <t>668.46 ± 1,192.65</t>
  </si>
  <si>
    <t>666.50 ± 1,137.37</t>
  </si>
  <si>
    <t>636.93 ± 1,071.71</t>
  </si>
  <si>
    <t>646.69 ± 1,111.03</t>
  </si>
  <si>
    <t>1,057.43 ± 1,311.87</t>
  </si>
  <si>
    <t>656.91 ± 1,268.79</t>
  </si>
  <si>
    <t>722.87 ± 1,284.74</t>
  </si>
  <si>
    <t>683.50 ± 1,135.90</t>
  </si>
  <si>
    <t>609.37 ± 1,037.59</t>
  </si>
  <si>
    <t>0.8695</t>
  </si>
  <si>
    <t>0.4144</t>
  </si>
  <si>
    <t>0.4602</t>
  </si>
  <si>
    <t>0.5460</t>
  </si>
  <si>
    <t>95.76 ± 2,498.97</t>
  </si>
  <si>
    <t>45.15 ± 1,178.15</t>
  </si>
  <si>
    <t>33.25 ± 867.76</t>
  </si>
  <si>
    <t>114.61 ± 2,238.74</t>
  </si>
  <si>
    <t>23.53 ± 403.56</t>
  </si>
  <si>
    <t>0.1284</t>
  </si>
  <si>
    <t>0.2293</t>
  </si>
  <si>
    <t>1,571.19 ± 3,167.71</t>
  </si>
  <si>
    <t>1,584.05 ± 3,048.16</t>
  </si>
  <si>
    <t>1,649.70 ± 3,065.09</t>
  </si>
  <si>
    <t>1,931.36 ± 5,365.72</t>
  </si>
  <si>
    <t>2,052.67 ± 5,419.24</t>
  </si>
  <si>
    <t>1,514.98 ± 2,044.24</t>
  </si>
  <si>
    <t>1,591.72 ± 2,362.95</t>
  </si>
  <si>
    <t>1,755.74 ± 2,899.25</t>
  </si>
  <si>
    <t>1,913.92 ± 4,850.28</t>
  </si>
  <si>
    <t>1,899.88 ± 4,006.26</t>
  </si>
  <si>
    <t>0.7185</t>
  </si>
  <si>
    <t>0.9614</t>
  </si>
  <si>
    <t>0.5361</t>
  </si>
  <si>
    <t>0.9528</t>
  </si>
  <si>
    <t>0.5814</t>
  </si>
  <si>
    <t>6,127.83 ± 9,588.55</t>
  </si>
  <si>
    <t>6,641.37 ± 9,871.64</t>
  </si>
  <si>
    <t>7,848.21 ± 15,007.40</t>
  </si>
  <si>
    <t>8,917.26 ± 32,724.95</t>
  </si>
  <si>
    <t>7,579.37 ± 13,987.61</t>
  </si>
  <si>
    <t>10,261.42 ± 10,854.14</t>
  </si>
  <si>
    <t>6,313.37 ± 10,302.15</t>
  </si>
  <si>
    <t>6,821.44 ± 12,704.89</t>
  </si>
  <si>
    <t>7,154.02 ± 19,535.23</t>
  </si>
  <si>
    <t>6,988.88 ± 14,132.17</t>
  </si>
  <si>
    <t>0.5695</t>
  </si>
  <si>
    <t>0.2013</t>
  </si>
  <si>
    <t>0.2651</t>
  </si>
  <si>
    <t>0.4633</t>
  </si>
  <si>
    <t>383.63 ± 795.87</t>
  </si>
  <si>
    <t>371.96 ± 659.22</t>
  </si>
  <si>
    <t>353.75 ± 656.55</t>
  </si>
  <si>
    <t>339.45 ± 675.12</t>
  </si>
  <si>
    <t>322.44 ± 596.76</t>
  </si>
  <si>
    <t>0.0243</t>
  </si>
  <si>
    <t>0.0186</t>
  </si>
  <si>
    <t>0.0289</t>
  </si>
  <si>
    <t>0.0861</t>
  </si>
  <si>
    <t>1,277.08 ± 1,848.99</t>
  </si>
  <si>
    <t>1,301.72 ± 1,834.66</t>
  </si>
  <si>
    <t>1,295.44 ± 1,877.91</t>
  </si>
  <si>
    <t>1,220.34 ± 1,856.74</t>
  </si>
  <si>
    <t>1,290.38 ± 1,954.23</t>
  </si>
  <si>
    <t>0.9538</t>
  </si>
  <si>
    <t>0.7241</t>
  </si>
  <si>
    <t>0.4792</t>
  </si>
  <si>
    <t>0.7990</t>
  </si>
  <si>
    <t>(control n=2,786)</t>
  </si>
  <si>
    <t>281.97 ± 324.18</t>
  </si>
  <si>
    <t>279.02 ± 314.74</t>
  </si>
  <si>
    <t>283.42 ± 311.13</t>
  </si>
  <si>
    <t>282.67 ± 319.25</t>
  </si>
  <si>
    <t>294.95 ± 382.05</t>
  </si>
  <si>
    <t>0.0020</t>
  </si>
  <si>
    <t>0.0045</t>
  </si>
  <si>
    <t>0.0249</t>
  </si>
  <si>
    <t>276.96 ± 821.64</t>
  </si>
  <si>
    <t>275.92 ± 709.75</t>
  </si>
  <si>
    <t>261.41 ± 713.16</t>
  </si>
  <si>
    <t>264.65 ± 701.16</t>
  </si>
  <si>
    <t>259.15 ± 718.30</t>
  </si>
  <si>
    <t>0.0153</t>
  </si>
  <si>
    <t>912.58 ± 6,189.77</t>
  </si>
  <si>
    <t>1,097.92 ± 6,128.66</t>
  </si>
  <si>
    <t>1,143.14 ± 5,933.01</t>
  </si>
  <si>
    <t>1,390.74 ± 14,467.63</t>
  </si>
  <si>
    <t>1,241.28 ± 6,040.15</t>
  </si>
  <si>
    <t>0.0099</t>
  </si>
  <si>
    <t>0.3667</t>
  </si>
  <si>
    <t>0.7010</t>
  </si>
  <si>
    <t>0.3538</t>
  </si>
  <si>
    <t>0.6934</t>
  </si>
  <si>
    <t>277.45 ± 726.90</t>
  </si>
  <si>
    <t>301.68 ± 806.41</t>
  </si>
  <si>
    <t>276.70 ± 735.39</t>
  </si>
  <si>
    <t>288.70 ± 831.95</t>
  </si>
  <si>
    <t>301.69 ± 1,030.74</t>
  </si>
  <si>
    <t>0.0524</t>
  </si>
  <si>
    <t>0.0223</t>
  </si>
  <si>
    <t>0.0102</t>
  </si>
  <si>
    <t>0.2986</t>
  </si>
  <si>
    <t>59.22 ± 1,477.20</t>
  </si>
  <si>
    <t>60.83 ± 1,441.23</t>
  </si>
  <si>
    <t>97.66 ± 1,672.82</t>
  </si>
  <si>
    <t>186.66 ± 2,797.31</t>
  </si>
  <si>
    <t>245.51 ± 3,414.61</t>
  </si>
  <si>
    <t>0.0601</t>
  </si>
  <si>
    <t>0.0477</t>
  </si>
  <si>
    <t>0.0363</t>
  </si>
  <si>
    <t>0.0408</t>
  </si>
  <si>
    <t>0.0558</t>
  </si>
  <si>
    <t>65.56 ± 1,488.47</t>
  </si>
  <si>
    <t>118.07 ± 1,792.99</t>
  </si>
  <si>
    <t>92.45 ± 1,592.75</t>
  </si>
  <si>
    <t>95.58 ± 1,508.37</t>
  </si>
  <si>
    <t>107.95 ± 1,863.73</t>
  </si>
  <si>
    <t>0.3746</t>
  </si>
  <si>
    <t>0.1841</t>
  </si>
  <si>
    <t>0.4432</t>
  </si>
  <si>
    <t>0.9038</t>
  </si>
  <si>
    <t>0.35 ± 13.28</t>
  </si>
  <si>
    <t>20.29 ± 1,036.15</t>
  </si>
  <si>
    <t>21.29 ± 1,111.55</t>
  </si>
  <si>
    <t>3.96 ± 194.27</t>
  </si>
  <si>
    <t>0.2668</t>
  </si>
  <si>
    <t>0.2535</t>
  </si>
  <si>
    <t>0.6295</t>
  </si>
  <si>
    <t>0.6414</t>
  </si>
  <si>
    <t>95.69 ± 1,237.25</t>
  </si>
  <si>
    <t>171.33 ± 2,351.47</t>
  </si>
  <si>
    <t>208.29 ± 2,595.67</t>
  </si>
  <si>
    <t>171.20 ± 2,088.69</t>
  </si>
  <si>
    <t>159.78 ± 1,993.19</t>
  </si>
  <si>
    <t>0.3895</t>
  </si>
  <si>
    <t>0.5722</t>
  </si>
  <si>
    <t>0.7305</t>
  </si>
  <si>
    <t>0.0587</t>
  </si>
  <si>
    <t>653.83 ± 1,418.23</t>
  </si>
  <si>
    <t>646.66 ± 1,292.00</t>
  </si>
  <si>
    <t>618.37 ± 1,246.89</t>
  </si>
  <si>
    <t>611.70 ± 1,183.35</t>
  </si>
  <si>
    <t>594.12 ± 1,109.12</t>
  </si>
  <si>
    <t>0.4830</t>
  </si>
  <si>
    <t>0.1353</t>
  </si>
  <si>
    <t>0.3607</t>
  </si>
  <si>
    <t>0.1199</t>
  </si>
  <si>
    <t>174.78 ± 3,925.98</t>
  </si>
  <si>
    <t>193.28 ± 2,791.55</t>
  </si>
  <si>
    <t>125.43 ± 2,784.89</t>
  </si>
  <si>
    <t>86.65 ± 1,823.15</t>
  </si>
  <si>
    <t>113.49 ± 2,300.87</t>
  </si>
  <si>
    <t>0.0920</t>
  </si>
  <si>
    <t>0.0245</t>
  </si>
  <si>
    <t>0.1373</t>
  </si>
  <si>
    <t>0.5921</t>
  </si>
  <si>
    <t>0.0816</t>
  </si>
  <si>
    <t>1,150.34 ± 2,871.70</t>
  </si>
  <si>
    <t>1,236.45 ± 2,931.57</t>
  </si>
  <si>
    <t>1,350.29 ± 3,147.94</t>
  </si>
  <si>
    <t>1,535.90 ± 4,200.93</t>
  </si>
  <si>
    <t>1,728.89 ± 4,779.95</t>
  </si>
  <si>
    <t>0.1588</t>
  </si>
  <si>
    <t>0.0117</t>
  </si>
  <si>
    <t>5,609.44 ± 11,482.32</t>
  </si>
  <si>
    <t>6,054.99 ± 11,614.42</t>
  </si>
  <si>
    <t>6,126.64 ± 11,770.10</t>
  </si>
  <si>
    <t>6,495.52 ± 18,439.62</t>
  </si>
  <si>
    <t>6,663.58 ± 12,842.42</t>
  </si>
  <si>
    <t>0.0081</t>
  </si>
  <si>
    <t>0.4321</t>
  </si>
  <si>
    <t>0.1494</t>
  </si>
  <si>
    <t>0.2279</t>
  </si>
  <si>
    <t>0.9712</t>
  </si>
  <si>
    <t>0.7234</t>
  </si>
  <si>
    <t>0.5797</t>
  </si>
  <si>
    <t>0.5125</t>
  </si>
  <si>
    <t>0.7627</t>
  </si>
  <si>
    <t>0.3739</t>
  </si>
  <si>
    <t>0.0473</t>
  </si>
  <si>
    <t>0.0145</t>
  </si>
  <si>
    <t>0.1233</t>
  </si>
  <si>
    <t>0.5988</t>
  </si>
  <si>
    <t>0.4411</t>
  </si>
  <si>
    <t>0.6977</t>
  </si>
  <si>
    <t>0.8632</t>
  </si>
  <si>
    <t>0.0682</t>
  </si>
  <si>
    <t>0.0530</t>
  </si>
  <si>
    <t>0.5727</t>
  </si>
  <si>
    <t>0.1409</t>
  </si>
  <si>
    <t>0.2055</t>
  </si>
  <si>
    <t>0.8075</t>
  </si>
  <si>
    <t>0.1463</t>
  </si>
  <si>
    <t>0.3032</t>
  </si>
  <si>
    <t>0.2942</t>
  </si>
  <si>
    <t>0.5292</t>
  </si>
  <si>
    <t>0.1571</t>
  </si>
  <si>
    <t>0.6626</t>
  </si>
  <si>
    <t>0.1713</t>
  </si>
  <si>
    <t>0.0515</t>
  </si>
  <si>
    <t>0.3418</t>
  </si>
  <si>
    <t>0.2936</t>
  </si>
  <si>
    <t>0.9125</t>
  </si>
  <si>
    <t>0.1479</t>
  </si>
  <si>
    <t>0.0472</t>
  </si>
  <si>
    <t>0.1001</t>
  </si>
  <si>
    <t>0.0642</t>
  </si>
  <si>
    <t>0.2582</t>
  </si>
  <si>
    <t>0.2529</t>
  </si>
  <si>
    <t>0.7960</t>
  </si>
  <si>
    <t>0.5674</t>
  </si>
  <si>
    <t>0.3150</t>
  </si>
  <si>
    <t>0.0027</t>
  </si>
  <si>
    <t>0.0544</t>
  </si>
  <si>
    <t>0.1029</t>
  </si>
  <si>
    <t>0.0657</t>
  </si>
  <si>
    <t>0.8276</t>
  </si>
  <si>
    <t>0.7114</t>
  </si>
  <si>
    <t>0.8345</t>
  </si>
  <si>
    <t>432.91 ± 1,028.75</t>
  </si>
  <si>
    <t>407.49 ± 790.76</t>
  </si>
  <si>
    <t>382.56 ± 774.12</t>
  </si>
  <si>
    <t>370.32 ± 798.02</t>
  </si>
  <si>
    <t>342.54 ± 669.24</t>
  </si>
  <si>
    <t>0.0130</t>
  </si>
  <si>
    <t>0.0219</t>
  </si>
  <si>
    <t>0.1428</t>
  </si>
  <si>
    <t>0.2643</t>
  </si>
  <si>
    <t>(control n=1,421)</t>
  </si>
  <si>
    <t>1,300.09 ± 2,007.53</t>
  </si>
  <si>
    <t>1,309.96 ± 1,969.24</t>
  </si>
  <si>
    <t>1,288.50 ± 1,905.88</t>
  </si>
  <si>
    <t>1,221.14 ± 1,959.94</t>
  </si>
  <si>
    <t>1,310.52 ± 2,017.16</t>
  </si>
  <si>
    <t>0.3748</t>
  </si>
  <si>
    <t>0.8379</t>
  </si>
  <si>
    <t>0.8121</t>
  </si>
  <si>
    <t>0.6439</t>
  </si>
  <si>
    <t>270.58 ± 344.17</t>
  </si>
  <si>
    <t>264.69 ± 295.43</t>
  </si>
  <si>
    <t>274.96 ± 311.03</t>
  </si>
  <si>
    <t>276.10 ± 323.35</t>
  </si>
  <si>
    <t>290.16 ± 375.61</t>
  </si>
  <si>
    <t>0.0031</t>
  </si>
  <si>
    <t>0.0365</t>
  </si>
  <si>
    <t>298.48 ± 894.12</t>
  </si>
  <si>
    <t>277.11 ± 649.23</t>
  </si>
  <si>
    <t>266.25 ± 731.19</t>
  </si>
  <si>
    <t>257.18 ± 658.48</t>
  </si>
  <si>
    <t>253.36 ± 605.32</t>
  </si>
  <si>
    <t>0.0050</t>
  </si>
  <si>
    <t>889.47 ± 6,708.60</t>
  </si>
  <si>
    <t>1,164.44 ± 7,620.30</t>
  </si>
  <si>
    <t>910.78 ± 4,840.87</t>
  </si>
  <si>
    <t>995.68 ± 4,414.35</t>
  </si>
  <si>
    <t>1,080.16 ± 5,347.79</t>
  </si>
  <si>
    <t>0.1820</t>
  </si>
  <si>
    <t>0.2004</t>
  </si>
  <si>
    <t>0.3276</t>
  </si>
  <si>
    <t>0.4292</t>
  </si>
  <si>
    <t>0.7156</t>
  </si>
  <si>
    <t>260.57 ± 682.31</t>
  </si>
  <si>
    <t>281.89 ± 740.20</t>
  </si>
  <si>
    <t>247.25 ± 648.27</t>
  </si>
  <si>
    <t>259.81 ± 801.19</t>
  </si>
  <si>
    <t>296.31 ± 1,177.34</t>
  </si>
  <si>
    <t>0.0494</t>
  </si>
  <si>
    <t>0.0024</t>
  </si>
  <si>
    <t>0.0873</t>
  </si>
  <si>
    <t>92.27 ± 1,863.03</t>
  </si>
  <si>
    <t>95.16 ± 1,857.96</t>
  </si>
  <si>
    <t>122.94 ± 1,981.79</t>
  </si>
  <si>
    <t>187.17 ± 2,839.77</t>
  </si>
  <si>
    <t>215.19 ± 3,134.24</t>
  </si>
  <si>
    <t>0.0929</t>
  </si>
  <si>
    <t>0.0823</t>
  </si>
  <si>
    <t>0.0525</t>
  </si>
  <si>
    <t>0.0812</t>
  </si>
  <si>
    <t>0.0668</t>
  </si>
  <si>
    <t>29.62 ± 659.85</t>
  </si>
  <si>
    <t>100.62 ± 1,694.49</t>
  </si>
  <si>
    <t>49.29 ± 909.90</t>
  </si>
  <si>
    <t>48.67 ± 1,028.90</t>
  </si>
  <si>
    <t>111.93 ± 1,911.00</t>
  </si>
  <si>
    <t>0.6270</t>
  </si>
  <si>
    <t>0.6124</t>
  </si>
  <si>
    <t>0.1090</t>
  </si>
  <si>
    <t>0.5262</t>
  </si>
  <si>
    <t>0.3998</t>
  </si>
  <si>
    <t>0.32 ± 12.15</t>
  </si>
  <si>
    <t>0.31 ± 9.35</t>
  </si>
  <si>
    <t>0.2679</t>
  </si>
  <si>
    <t>0.2564</t>
  </si>
  <si>
    <t>0.2661</t>
  </si>
  <si>
    <t>0.2667</t>
  </si>
  <si>
    <t>0.2674</t>
  </si>
  <si>
    <t>101.60 ± 1,351.93</t>
  </si>
  <si>
    <t>149.25 ± 2,119.19</t>
  </si>
  <si>
    <t>176.81 ± 2,305.70</t>
  </si>
  <si>
    <t>155.71 ± 2,189.57</t>
  </si>
  <si>
    <t>165.50 ± 2,208.55</t>
  </si>
  <si>
    <t>0.0985</t>
  </si>
  <si>
    <t>0.4300</t>
  </si>
  <si>
    <t>0.9918</t>
  </si>
  <si>
    <t>0.9531</t>
  </si>
  <si>
    <t>0.2350</t>
  </si>
  <si>
    <t>685.83 ± 1,651.78</t>
  </si>
  <si>
    <t>663.28 ± 1,384.87</t>
  </si>
  <si>
    <t>601.61 ± 1,262.15</t>
  </si>
  <si>
    <t>588.87 ± 1,152.38</t>
  </si>
  <si>
    <t>572.76 ± 1,064.79</t>
  </si>
  <si>
    <t>0.9695</t>
  </si>
  <si>
    <t>0.4034</t>
  </si>
  <si>
    <t>0.8464</t>
  </si>
  <si>
    <t>0.2541</t>
  </si>
  <si>
    <t>289.48 ± 5,354.94</t>
  </si>
  <si>
    <t>261.12 ± 3,145.39</t>
  </si>
  <si>
    <t>160.56 ± 3,433.21</t>
  </si>
  <si>
    <t>108.95 ± 2,057.96</t>
  </si>
  <si>
    <t>149.06 ± 2,802.51</t>
  </si>
  <si>
    <t>0.1119</t>
  </si>
  <si>
    <t>0.0789</t>
  </si>
  <si>
    <t>0.2522</t>
  </si>
  <si>
    <t>0.2763</t>
  </si>
  <si>
    <t>0.2065</t>
  </si>
  <si>
    <t>889.80 ± 2,729.15</t>
  </si>
  <si>
    <t>1,013.67 ± 2,812.36</t>
  </si>
  <si>
    <t>1,196.58 ± 3,248.54</t>
  </si>
  <si>
    <t>1,377.96 ± 3,581.71</t>
  </si>
  <si>
    <t>1,537.16 ± 3,707.65</t>
  </si>
  <si>
    <t>0.0163</t>
  </si>
  <si>
    <t>5,541.03 ± 12,895.34</t>
  </si>
  <si>
    <t>5,988.76 ± 13,052.12</t>
  </si>
  <si>
    <t>5,678.27 ± 11,199.43</t>
  </si>
  <si>
    <t>5,847.64 ± 10,290.73</t>
  </si>
  <si>
    <t>6,324.96 ± 12,214.90</t>
  </si>
  <si>
    <t>0.0042</t>
  </si>
  <si>
    <t>0.5945</t>
  </si>
  <si>
    <t>0.0749</t>
  </si>
  <si>
    <t>0.2788</t>
  </si>
  <si>
    <t>296.93 ± 366.99</t>
  </si>
  <si>
    <t>311.48 ± 419.63</t>
  </si>
  <si>
    <t>298.03 ± 429.97</t>
  </si>
  <si>
    <t>286.82 ± 480.77</t>
  </si>
  <si>
    <t>288.78 ± 485.38</t>
  </si>
  <si>
    <t>0.4092</t>
  </si>
  <si>
    <t>0.0022</t>
  </si>
  <si>
    <t>0.0198</t>
  </si>
  <si>
    <t>0.0268</t>
  </si>
  <si>
    <t>(control n=1,059)</t>
  </si>
  <si>
    <t>1,287.95 ± 1,659.51</t>
  </si>
  <si>
    <t>1,355.97 ± 1,716.29</t>
  </si>
  <si>
    <t>1,421.55 ± 1,970.68</t>
  </si>
  <si>
    <t>1,332.69 ± 1,864.14</t>
  </si>
  <si>
    <t>1,387.03 ± 1,927.38</t>
  </si>
  <si>
    <t>0.6099</t>
  </si>
  <si>
    <t>0.7146</t>
  </si>
  <si>
    <t>0.9710</t>
  </si>
  <si>
    <t>0.6378</t>
  </si>
  <si>
    <t>304.61 ± 292.20</t>
  </si>
  <si>
    <t>306.54 ± 333.10</t>
  </si>
  <si>
    <t>310.29 ± 319.04</t>
  </si>
  <si>
    <t>305.36 ± 315.89</t>
  </si>
  <si>
    <t>319.03 ± 401.66</t>
  </si>
  <si>
    <t>0.3264</t>
  </si>
  <si>
    <t>0.3959</t>
  </si>
  <si>
    <t>0.4160</t>
  </si>
  <si>
    <t>198.48 ± 456.35</t>
  </si>
  <si>
    <t>236.91 ± 519.48</t>
  </si>
  <si>
    <t>232.53 ± 606.82</t>
  </si>
  <si>
    <t>259.76 ± 690.42</t>
  </si>
  <si>
    <t>248.03 ± 573.23</t>
  </si>
  <si>
    <t>0.9010</t>
  </si>
  <si>
    <t>0.7209</t>
  </si>
  <si>
    <t>0.1735</t>
  </si>
  <si>
    <t>0.5886</t>
  </si>
  <si>
    <t>0.9646</t>
  </si>
  <si>
    <t>983.61 ± 5,807.01</t>
  </si>
  <si>
    <t>1,087.37 ± 4,024.52</t>
  </si>
  <si>
    <t>1,633.95 ± 7,713.17</t>
  </si>
  <si>
    <t>2,234.49 ± 22,871.99</t>
  </si>
  <si>
    <t>1,666.25 ± 7,439.41</t>
  </si>
  <si>
    <t>0.0129</t>
  </si>
  <si>
    <t>0.3081</t>
  </si>
  <si>
    <t>0.5368</t>
  </si>
  <si>
    <t>0.4818</t>
  </si>
  <si>
    <t>0.2629</t>
  </si>
  <si>
    <t>317.06 ± 779.28</t>
  </si>
  <si>
    <t>359.43 ± 925.77</t>
  </si>
  <si>
    <t>339.00 ± 865.33</t>
  </si>
  <si>
    <t>354.62 ± 930.13</t>
  </si>
  <si>
    <t>353.94 ± 906.16</t>
  </si>
  <si>
    <t>0.6354</t>
  </si>
  <si>
    <t>0.8814</t>
  </si>
  <si>
    <t>0.8586</t>
  </si>
  <si>
    <t>0.1425</t>
  </si>
  <si>
    <t>31.97 ± 1,040.37</t>
  </si>
  <si>
    <t>32.36 ± 911.64</t>
  </si>
  <si>
    <t>72.78 ± 1,305.47</t>
  </si>
  <si>
    <t>192.13 ± 2,713.28</t>
  </si>
  <si>
    <t>301.10 ± 3,766.08</t>
  </si>
  <si>
    <t>0.3934</t>
  </si>
  <si>
    <t>0.3242</t>
  </si>
  <si>
    <t>0.5602</t>
  </si>
  <si>
    <t>0.4359</t>
  </si>
  <si>
    <t>0.5308</t>
  </si>
  <si>
    <t>118.39 ± 2,241.97</t>
  </si>
  <si>
    <t>132.58 ± 1,628.55</t>
  </si>
  <si>
    <t>146.51 ± 2,138.76</t>
  </si>
  <si>
    <t>186.15 ± 2,134.09</t>
  </si>
  <si>
    <t>133.81 ± 2,058.60</t>
  </si>
  <si>
    <t>0.2781</t>
  </si>
  <si>
    <t>0.8387</t>
  </si>
  <si>
    <t>0.5024</t>
  </si>
  <si>
    <t>0.6842</t>
  </si>
  <si>
    <t>0.7594</t>
  </si>
  <si>
    <t>0.50 ± 16.32</t>
  </si>
  <si>
    <t>0.23 ± 7.59</t>
  </si>
  <si>
    <t>53.14 ± 1,680.56</t>
  </si>
  <si>
    <t>55.90 ± 1,802.89</t>
  </si>
  <si>
    <t>9.99 ± 314.90</t>
  </si>
  <si>
    <t>0.7912</t>
  </si>
  <si>
    <t>0.7943</t>
  </si>
  <si>
    <t>0.3811</t>
  </si>
  <si>
    <t>0.3891</t>
  </si>
  <si>
    <t>0.3268</t>
  </si>
  <si>
    <t>115.24 ± 1,254.35</t>
  </si>
  <si>
    <t>244.26 ± 2,911.13</t>
  </si>
  <si>
    <t>273.66 ± 3,023.47</t>
  </si>
  <si>
    <t>219.77 ± 2,189.74</t>
  </si>
  <si>
    <t>193.67 ± 1,970.17</t>
  </si>
  <si>
    <t>0.2737</t>
  </si>
  <si>
    <t>0.7589</t>
  </si>
  <si>
    <t>0.6806</t>
  </si>
  <si>
    <t>0.5785</t>
  </si>
  <si>
    <t>0.0946</t>
  </si>
  <si>
    <t>652.40 ± 1,145.24</t>
  </si>
  <si>
    <t>662.52 ± 1,223.48</t>
  </si>
  <si>
    <t>681.93 ± 1,220.99</t>
  </si>
  <si>
    <t>676.37 ± 1,224.19</t>
  </si>
  <si>
    <t>671.00 ± 1,187.93</t>
  </si>
  <si>
    <t>0.5763</t>
  </si>
  <si>
    <t>0.6846</t>
  </si>
  <si>
    <t>0.6390</t>
  </si>
  <si>
    <t>0.7403</t>
  </si>
  <si>
    <t>75.79 ± 2,056.19</t>
  </si>
  <si>
    <t>92.68 ± 2,053.71</t>
  </si>
  <si>
    <t>21.38 ± 695.86</t>
  </si>
  <si>
    <t>73.70 ± 1,795.63</t>
  </si>
  <si>
    <t>0.1089</t>
  </si>
  <si>
    <t>0.3059</t>
  </si>
  <si>
    <t>0.2101</t>
  </si>
  <si>
    <t>0.2543</t>
  </si>
  <si>
    <t>1,441.65 ± 2,646.75</t>
  </si>
  <si>
    <t>1,481.67 ± 2,650.65</t>
  </si>
  <si>
    <t>1,544.79 ± 2,669.24</t>
  </si>
  <si>
    <t>1,818.35 ± 4,996.19</t>
  </si>
  <si>
    <t>2,035.93 ± 5,737.12</t>
  </si>
  <si>
    <t>0.7821</t>
  </si>
  <si>
    <t>0.4028</t>
  </si>
  <si>
    <t>0.3108</t>
  </si>
  <si>
    <t>0.8588</t>
  </si>
  <si>
    <t>5,748.79 ± 9,883.93</t>
  </si>
  <si>
    <t>6,287.13 ± 9,686.21</t>
  </si>
  <si>
    <t>7,100.83 ± 13,232.41</t>
  </si>
  <si>
    <t>7,943.79 ± 27,079.48</t>
  </si>
  <si>
    <t>7,682.27 ± 14,447.74</t>
  </si>
  <si>
    <t>0.7055</t>
  </si>
  <si>
    <t>0.6298</t>
  </si>
  <si>
    <t>0.5369</t>
  </si>
  <si>
    <t>0.6314</t>
  </si>
  <si>
    <t>Table NP-7: Total Cost, standardized to 2018 for the unmatched NP cases</t>
  </si>
  <si>
    <t>Cases (n=6,483)</t>
  </si>
  <si>
    <t>8,856.72 ± 10,813.97</t>
  </si>
  <si>
    <t>5,044.77 ± 10,029.95</t>
  </si>
  <si>
    <t>5,258.40 ± 14,765.74</t>
  </si>
  <si>
    <t>5,631.96 ± 13,404.45</t>
  </si>
  <si>
    <t>5,942.53 ± 13,342.63</t>
  </si>
  <si>
    <t>1,838 (83.5)</t>
  </si>
  <si>
    <t>31,032.6 (38,497.9)</t>
  </si>
  <si>
    <t>37,691.4 (41,267.4)</t>
  </si>
  <si>
    <t>86 (3.9)</t>
  </si>
  <si>
    <t>34,181.4 (24,553.1)</t>
  </si>
  <si>
    <t>2,201 (100)</t>
  </si>
  <si>
    <t>31,993.7 (38,464.7)</t>
  </si>
  <si>
    <t>fudays_1to2</t>
  </si>
  <si>
    <t>3203                                                                                                      (Having 1 matched case)</t>
  </si>
  <si>
    <t>5,007                                                           (after excluding asthma cases from cohort in criteria #2)</t>
  </si>
  <si>
    <t>Survival data for time to the first NP recurrent surgery (days) among all NP cases with or without any recurrent NP surgery during follow-up</t>
  </si>
  <si>
    <t>Survival data for time to the first NP recurrent surgery (days) among NP cases with at least one recurrent NP surgery during follow-up</t>
  </si>
  <si>
    <t>Survival data for time from the first NP recurrent surgery to the second NP recurrent surgery (days) among NP cases with at least one recurrent NP surgery during follow-up</t>
  </si>
  <si>
    <t>Survival data for time from the first NP recurrent surgery to the second NP recurrent surgery (days) among NP cases with at least two recurrent NP surgeries during 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</si>
</sst>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164" formatCode="[$-409]mmmm\ d\,\ yyyy;@"/>
    <numFmt numFmtId="165" formatCode="m\-d\-yy"/>
    <numFmt numFmtId="166" formatCode="_([$€-2]* #,##0.00_);_([$€-2]* \(#,##0.00\);_([$€-2]* &quot;-&quot;??_)"/>
    <numFmt numFmtId="167" formatCode="_-* #,##0.0_-;\-* #,##0.0_-;_-* &quot;-&quot;??_-;_-@_-"/>
    <numFmt numFmtId="168" formatCode="#,##0.00&quot; $&quot;;\-#,##0.00&quot; $&quot;"/>
    <numFmt numFmtId="169" formatCode="0.00_)"/>
    <numFmt numFmtId="170" formatCode="0.0000"/>
    <numFmt numFmtId="171" formatCode="0.000%"/>
  </numFmts>
  <fonts count="85">
    <font>
      <sz val="11"/>
      <color theme="1"/>
      <name val="Calibri"/>
      <family val="2"/>
      <scheme val="minor"/>
    </font>
    <font>
      <sz val="10"/>
      <color theme="1"/>
      <name val="Arial"/>
      <family val="2"/>
    </font>
    <font>
      <b/>
      <sz val="12"/>
      <color rgb="FF000080"/>
      <name val="Arial"/>
      <family val="2"/>
    </font>
    <font>
      <b/>
      <sz val="14"/>
      <color rgb="FF001A71"/>
      <name val="Arial"/>
      <family val="2"/>
    </font>
    <font>
      <b/>
      <sz val="12"/>
      <color rgb="FF001A71"/>
      <name val="Arial"/>
      <family val="2"/>
    </font>
    <font>
      <b/>
      <sz val="16"/>
      <color rgb="FF001A71"/>
      <name val="Arial"/>
      <family val="2"/>
    </font>
    <font>
      <sz val="12"/>
      <name val="Arial"/>
      <family val="2"/>
    </font>
    <font>
      <sz val="10"/>
      <name val="Arial"/>
      <family val="2"/>
    </font>
    <font>
      <b/>
      <sz val="8"/>
      <color rgb="FF001A71"/>
      <name val="Arial"/>
      <family val="2"/>
    </font>
    <font>
      <b/>
      <sz val="11"/>
      <color rgb="FF001A71"/>
      <name val="Arial"/>
      <family val="2"/>
    </font>
    <font>
      <sz val="11"/>
      <color theme="1"/>
      <name val="Arial"/>
      <family val="2"/>
    </font>
    <font>
      <b/>
      <sz val="9"/>
      <color rgb="FF001A71"/>
      <name val="Arial"/>
      <family val="2"/>
    </font>
    <font>
      <sz val="9"/>
      <color theme="1"/>
      <name val="Arial"/>
      <family val="2"/>
    </font>
    <font>
      <b/>
      <i/>
      <sz val="10"/>
      <color rgb="FF001A71"/>
      <name val="Arial"/>
      <family val="2"/>
    </font>
    <font>
      <b/>
      <sz val="10"/>
      <color rgb="FF001A71"/>
      <name val="Arial"/>
      <family val="2"/>
    </font>
    <font>
      <b/>
      <i/>
      <sz val="9"/>
      <color rgb="FF001A71"/>
      <name val="Arial"/>
      <family val="2"/>
    </font>
    <font>
      <sz val="10"/>
      <color theme="1"/>
      <name val="Arial Narrow"/>
      <family val="2"/>
    </font>
    <font>
      <sz val="10"/>
      <color rgb="FFFF0000"/>
      <name val="Arial"/>
      <family val="2"/>
    </font>
    <font>
      <sz val="11"/>
      <color theme="1"/>
      <name val="Calibri"/>
      <family val="2"/>
      <scheme val="minor"/>
    </font>
    <font>
      <b/>
      <sz val="11"/>
      <color theme="1"/>
      <name val="Calibri"/>
      <family val="2"/>
      <scheme val="minor"/>
    </font>
    <font>
      <b/>
      <i/>
      <sz val="11"/>
      <color theme="1"/>
      <name val="Calibri"/>
      <family val="2"/>
      <scheme val="minor"/>
    </font>
    <font>
      <sz val="11"/>
      <name val="Calibri"/>
      <family val="2"/>
      <scheme val="minor"/>
    </font>
    <font>
      <b/>
      <sz val="11"/>
      <name val="Calibri"/>
      <family val="2"/>
      <scheme val="minor"/>
    </font>
    <font>
      <sz val="11"/>
      <color rgb="FF000000"/>
      <name val="Calibri"/>
      <family val="2"/>
    </font>
    <font>
      <b/>
      <sz val="11"/>
      <color rgb="FF000000"/>
      <name val="Calibri"/>
      <family val="2"/>
      <scheme val="minor"/>
    </font>
    <font>
      <sz val="11"/>
      <color rgb="FF000000"/>
      <name val="Calibri"/>
      <family val="2"/>
      <scheme val="minor"/>
    </font>
    <font>
      <b/>
      <sz val="11"/>
      <color rgb="FF000000"/>
      <name val="Calibri"/>
      <family val="2"/>
    </font>
    <font>
      <sz val="8"/>
      <color theme="1"/>
      <name val="Arial"/>
      <family val="2"/>
    </font>
    <font>
      <sz val="8"/>
      <color theme="0"/>
      <name val="Arial"/>
      <family val="2"/>
    </font>
    <font>
      <b/>
      <sz val="10"/>
      <name val="Arial"/>
      <family val="2"/>
    </font>
    <font>
      <sz val="8"/>
      <color rgb="FF9C0006"/>
      <name val="Arial"/>
      <family val="2"/>
    </font>
    <font>
      <b/>
      <sz val="8"/>
      <color rgb="FFFA7D00"/>
      <name val="Arial"/>
      <family val="2"/>
    </font>
    <font>
      <b/>
      <sz val="8"/>
      <color theme="0"/>
      <name val="Arial"/>
      <family val="2"/>
    </font>
    <font>
      <sz val="11"/>
      <color theme="1"/>
      <name val="Times New Roman"/>
      <family val="2"/>
    </font>
    <font>
      <sz val="11"/>
      <color indexed="8"/>
      <name val="Times New Roman"/>
      <family val="2"/>
    </font>
    <font>
      <sz val="11"/>
      <name val="??"/>
      <family val="3"/>
      <charset val="129"/>
    </font>
    <font>
      <i/>
      <sz val="8"/>
      <color rgb="FF7F7F7F"/>
      <name val="Arial"/>
      <family val="2"/>
    </font>
    <font>
      <sz val="8"/>
      <color rgb="FF006100"/>
      <name val="Arial"/>
      <family val="2"/>
    </font>
    <font>
      <sz val="8"/>
      <name val="Arial"/>
      <family val="2"/>
    </font>
    <font>
      <b/>
      <u/>
      <sz val="11"/>
      <color indexed="37"/>
      <name val="Arial"/>
      <family val="2"/>
    </font>
    <font>
      <b/>
      <sz val="15"/>
      <color theme="3"/>
      <name val="Arial"/>
      <family val="2"/>
    </font>
    <font>
      <b/>
      <sz val="13"/>
      <color theme="3"/>
      <name val="Arial"/>
      <family val="2"/>
    </font>
    <font>
      <b/>
      <sz val="11"/>
      <color theme="3"/>
      <name val="Arial"/>
      <family val="2"/>
    </font>
    <font>
      <sz val="10"/>
      <color indexed="12"/>
      <name val="Arial"/>
      <family val="2"/>
    </font>
    <font>
      <u/>
      <sz val="8"/>
      <color indexed="12"/>
      <name val="Arial"/>
      <family val="2"/>
    </font>
    <font>
      <sz val="8"/>
      <color rgb="FF3F3F76"/>
      <name val="Arial"/>
      <family val="2"/>
    </font>
    <font>
      <sz val="8"/>
      <color rgb="FFFA7D00"/>
      <name val="Arial"/>
      <family val="2"/>
    </font>
    <font>
      <sz val="8"/>
      <color rgb="FF9C6500"/>
      <name val="Arial"/>
      <family val="2"/>
    </font>
    <font>
      <sz val="7"/>
      <name val="Small Fonts"/>
      <family val="2"/>
    </font>
    <font>
      <b/>
      <i/>
      <sz val="16"/>
      <name val="Helv"/>
      <family val="2"/>
    </font>
    <font>
      <sz val="10"/>
      <name val="MS Sans Serif"/>
      <family val="2"/>
    </font>
    <font>
      <sz val="10"/>
      <name val="Times New Roman"/>
      <family val="1"/>
    </font>
    <font>
      <b/>
      <sz val="8"/>
      <color rgb="FF3F3F3F"/>
      <name val="Arial"/>
      <family val="2"/>
    </font>
    <font>
      <sz val="10"/>
      <color theme="1"/>
      <name val="Times New Roman"/>
      <family val="2"/>
    </font>
    <font>
      <b/>
      <sz val="8"/>
      <color theme="1"/>
      <name val="Arial"/>
      <family val="2"/>
    </font>
    <font>
      <sz val="8"/>
      <color indexed="12"/>
      <name val="Arial"/>
      <family val="2"/>
    </font>
    <font>
      <sz val="8"/>
      <color rgb="FFFF0000"/>
      <name val="Arial"/>
      <family val="2"/>
    </font>
    <font>
      <b/>
      <sz val="10"/>
      <color theme="1"/>
      <name val="Arial"/>
      <family val="2"/>
    </font>
    <font>
      <sz val="10.5"/>
      <color rgb="FFC00000"/>
      <name val="Calibri"/>
      <family val="2"/>
      <scheme val="minor"/>
    </font>
    <font>
      <u/>
      <sz val="11"/>
      <color theme="10"/>
      <name val="Calibri"/>
      <family val="2"/>
      <scheme val="minor"/>
    </font>
    <font>
      <b/>
      <sz val="9"/>
      <color theme="1"/>
      <name val="Arial"/>
      <family val="2"/>
    </font>
    <font>
      <b/>
      <sz val="10"/>
      <color rgb="FF000000"/>
      <name val="Arial"/>
      <family val="2"/>
    </font>
    <font>
      <b/>
      <sz val="10"/>
      <color rgb="FFFFFFFF"/>
      <name val="Arial"/>
      <family val="2"/>
    </font>
    <font>
      <b/>
      <sz val="10"/>
      <color theme="0"/>
      <name val="Arial"/>
      <family val="2"/>
    </font>
    <font>
      <sz val="7"/>
      <color theme="1"/>
      <name val="Times New Roman"/>
      <family val="1"/>
    </font>
    <font>
      <vertAlign val="superscript"/>
      <sz val="10"/>
      <color theme="1"/>
      <name val="Arial"/>
      <family val="2"/>
    </font>
    <font>
      <sz val="7"/>
      <name val="Times New Roman"/>
      <family val="1"/>
    </font>
    <font>
      <b/>
      <sz val="9"/>
      <color rgb="FF000000"/>
      <name val="Arial"/>
      <family val="2"/>
    </font>
    <font>
      <sz val="9"/>
      <color rgb="FF000000"/>
      <name val="Arial"/>
      <family val="2"/>
    </font>
    <font>
      <b/>
      <sz val="11"/>
      <color rgb="FF000000"/>
      <name val="Arial"/>
      <family val="2"/>
    </font>
    <font>
      <b/>
      <sz val="10"/>
      <color rgb="FF000000"/>
      <name val="Aria"/>
    </font>
    <font>
      <sz val="10"/>
      <color rgb="FF000000"/>
      <name val="Calibri"/>
      <family val="2"/>
    </font>
    <font>
      <b/>
      <sz val="10"/>
      <color rgb="FF000000"/>
      <name val="Calibri"/>
      <family val="2"/>
    </font>
    <font>
      <b/>
      <sz val="12"/>
      <color rgb="FF000000"/>
      <name val="Arial"/>
      <family val="2"/>
    </font>
    <font>
      <b/>
      <sz val="10"/>
      <color rgb="FF2B3A42"/>
      <name val="Arial"/>
      <family val="2"/>
    </font>
    <font>
      <sz val="10"/>
      <color rgb="FF2B3A42"/>
      <name val="Arial"/>
      <family val="2"/>
    </font>
    <font>
      <sz val="9"/>
      <name val="Arial"/>
      <family val="2"/>
    </font>
    <font>
      <sz val="11"/>
      <color rgb="FF2B3A42"/>
      <name val="Calibri"/>
      <family val="2"/>
    </font>
    <font>
      <b/>
      <sz val="12"/>
      <color rgb="FF000000"/>
      <name val="Aria"/>
    </font>
    <font>
      <sz val="10"/>
      <color theme="0"/>
      <name val="Arial"/>
      <family val="2"/>
    </font>
    <font>
      <b/>
      <sz val="9"/>
      <color rgb="FF2B3A42"/>
      <name val="Arial"/>
      <family val="2"/>
    </font>
    <font>
      <sz val="9"/>
      <color rgb="FF2B3A42"/>
      <name val="Arial"/>
      <family val="2"/>
    </font>
    <font>
      <sz val="11"/>
      <color rgb="FF2B3A42"/>
      <name val="Calibri"/>
      <family val="2"/>
      <scheme val="minor"/>
    </font>
    <font>
      <b/>
      <sz val="11"/>
      <color rgb="FFFFFFFF"/>
      <name val="Arial"/>
      <family val="2"/>
    </font>
    <font>
      <b/>
      <sz val="11"/>
      <color rgb="FF2B3A42"/>
      <name val="Arial"/>
      <family val="2"/>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rgb="FF00A3E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39997558519241921"/>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auto="1"/>
      </left>
      <right/>
      <top/>
      <bottom style="hair">
        <color auto="1"/>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right/>
      <top/>
      <bottom style="medium">
        <color indexed="64"/>
      </bottom>
      <diagonal/>
    </border>
    <border>
      <left style="medium">
        <color rgb="FF2B3A42"/>
      </left>
      <right style="medium">
        <color rgb="FF2B3A42"/>
      </right>
      <top style="medium">
        <color rgb="FF2B3A42"/>
      </top>
      <bottom style="medium">
        <color rgb="FF2B3A42"/>
      </bottom>
      <diagonal/>
    </border>
    <border>
      <left/>
      <right style="medium">
        <color rgb="FF2B3A42"/>
      </right>
      <top style="medium">
        <color rgb="FF2B3A42"/>
      </top>
      <bottom/>
      <diagonal/>
    </border>
    <border>
      <left style="medium">
        <color rgb="FF2B3A42"/>
      </left>
      <right/>
      <top style="medium">
        <color rgb="FF2B3A42"/>
      </top>
      <bottom style="medium">
        <color rgb="FF2B3A42"/>
      </bottom>
      <diagonal/>
    </border>
    <border>
      <left style="medium">
        <color indexed="64"/>
      </left>
      <right style="medium">
        <color indexed="64"/>
      </right>
      <top style="medium">
        <color indexed="64"/>
      </top>
      <bottom/>
      <diagonal/>
    </border>
    <border>
      <left style="medium">
        <color rgb="FF2B3A42"/>
      </left>
      <right/>
      <top/>
      <bottom style="medium">
        <color rgb="FF2B3A4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rgb="FF2B3A42"/>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rgb="FF2B3A42"/>
      </right>
      <top style="medium">
        <color rgb="FF2B3A42"/>
      </top>
      <bottom style="medium">
        <color rgb="FF2B3A42"/>
      </bottom>
      <diagonal/>
    </border>
    <border>
      <left style="medium">
        <color rgb="FF2B3A42"/>
      </left>
      <right style="medium">
        <color rgb="FF2B3A42"/>
      </right>
      <top/>
      <bottom style="medium">
        <color rgb="FF2B3A42"/>
      </bottom>
      <diagonal/>
    </border>
    <border>
      <left/>
      <right style="medium">
        <color rgb="FF2B3A42"/>
      </right>
      <top/>
      <bottom style="medium">
        <color rgb="FF2B3A42"/>
      </bottom>
      <diagonal/>
    </border>
    <border>
      <left style="medium">
        <color rgb="FF2B3A42"/>
      </left>
      <right style="medium">
        <color rgb="FF2B3A42"/>
      </right>
      <top style="medium">
        <color rgb="FF2B3A42"/>
      </top>
      <bottom/>
      <diagonal/>
    </border>
    <border>
      <left style="medium">
        <color rgb="FF2B3A42"/>
      </left>
      <right style="medium">
        <color rgb="FF2B3A42"/>
      </right>
      <top/>
      <bottom/>
      <diagonal/>
    </border>
    <border>
      <left/>
      <right style="medium">
        <color rgb="FF2B3A42"/>
      </right>
      <top/>
      <bottom/>
      <diagonal/>
    </border>
    <border>
      <left style="medium">
        <color indexed="64"/>
      </left>
      <right style="medium">
        <color rgb="FF2B3A42"/>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164">
    <xf numFmtId="0" fontId="0" fillId="0" borderId="0"/>
    <xf numFmtId="0" fontId="7" fillId="0" borderId="0"/>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165" fontId="29" fillId="42" borderId="18">
      <alignment horizontal="center" vertical="center"/>
    </xf>
    <xf numFmtId="0" fontId="30" fillId="3" borderId="0" applyNumberFormat="0" applyBorder="0" applyAlignment="0" applyProtection="0"/>
    <xf numFmtId="0" fontId="31" fillId="6" borderId="4" applyNumberFormat="0" applyAlignment="0" applyProtection="0"/>
    <xf numFmtId="0" fontId="32" fillId="7" borderId="7" applyNumberFormat="0" applyAlignment="0" applyProtection="0"/>
    <xf numFmtId="44" fontId="3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4"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4" fillId="0" borderId="0" applyFont="0" applyFill="0" applyBorder="0" applyAlignment="0" applyProtection="0"/>
    <xf numFmtId="44" fontId="7"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6" fontId="35" fillId="0" borderId="0">
      <protection locked="0"/>
    </xf>
    <xf numFmtId="166" fontId="7" fillId="0" borderId="0" applyFont="0" applyFill="0" applyBorder="0" applyAlignment="0" applyProtection="0"/>
    <xf numFmtId="0" fontId="36" fillId="0" borderId="0" applyNumberFormat="0" applyFill="0" applyBorder="0" applyAlignment="0" applyProtection="0"/>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0" fontId="37" fillId="2" borderId="0" applyNumberFormat="0" applyBorder="0" applyAlignment="0" applyProtection="0"/>
    <xf numFmtId="38" fontId="38" fillId="43" borderId="0" applyNumberFormat="0" applyBorder="0" applyAlignment="0" applyProtection="0"/>
    <xf numFmtId="38" fontId="38" fillId="43" borderId="0" applyNumberFormat="0" applyBorder="0" applyAlignment="0" applyProtection="0"/>
    <xf numFmtId="38" fontId="38" fillId="43" borderId="0" applyNumberFormat="0" applyBorder="0" applyAlignment="0" applyProtection="0"/>
    <xf numFmtId="38" fontId="38" fillId="43" borderId="0" applyNumberFormat="0" applyBorder="0" applyAlignment="0" applyProtection="0"/>
    <xf numFmtId="38" fontId="38" fillId="43" borderId="0" applyNumberFormat="0" applyBorder="0" applyAlignment="0" applyProtection="0"/>
    <xf numFmtId="38" fontId="38" fillId="43" borderId="0" applyNumberFormat="0" applyBorder="0" applyAlignment="0" applyProtection="0"/>
    <xf numFmtId="38" fontId="38" fillId="43" borderId="0" applyNumberFormat="0" applyBorder="0" applyAlignment="0" applyProtection="0"/>
    <xf numFmtId="38" fontId="38" fillId="43" borderId="0" applyNumberFormat="0" applyBorder="0" applyAlignment="0" applyProtection="0"/>
    <xf numFmtId="0" fontId="39" fillId="0" borderId="0" applyNumberFormat="0" applyFill="0" applyBorder="0" applyAlignment="0" applyProtection="0"/>
    <xf numFmtId="0" fontId="40" fillId="0" borderId="1" applyNumberFormat="0" applyFill="0" applyAlignment="0" applyProtection="0"/>
    <xf numFmtId="0" fontId="41" fillId="0" borderId="2" applyNumberFormat="0" applyFill="0" applyAlignment="0" applyProtection="0"/>
    <xf numFmtId="0" fontId="42" fillId="0" borderId="3" applyNumberFormat="0" applyFill="0" applyAlignment="0" applyProtection="0"/>
    <xf numFmtId="0" fontId="42" fillId="0" borderId="0" applyNumberFormat="0" applyFill="0" applyBorder="0" applyAlignment="0" applyProtection="0"/>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168" fontId="7" fillId="0" borderId="0">
      <protection locked="0"/>
    </xf>
    <xf numFmtId="0" fontId="43" fillId="0" borderId="19" applyNumberFormat="0" applyFill="0" applyAlignment="0" applyProtection="0"/>
    <xf numFmtId="0" fontId="44" fillId="0" borderId="0" applyNumberFormat="0" applyFill="0" applyBorder="0" applyAlignment="0" applyProtection="0">
      <alignment vertical="top"/>
      <protection locked="0"/>
    </xf>
    <xf numFmtId="10" fontId="38" fillId="44" borderId="20" applyNumberFormat="0" applyBorder="0" applyAlignment="0" applyProtection="0"/>
    <xf numFmtId="10" fontId="38" fillId="44" borderId="20" applyNumberFormat="0" applyBorder="0" applyAlignment="0" applyProtection="0"/>
    <xf numFmtId="10" fontId="38" fillId="44" borderId="20" applyNumberFormat="0" applyBorder="0" applyAlignment="0" applyProtection="0"/>
    <xf numFmtId="10" fontId="38" fillId="44" borderId="20" applyNumberFormat="0" applyBorder="0" applyAlignment="0" applyProtection="0"/>
    <xf numFmtId="10" fontId="38" fillId="44" borderId="20" applyNumberFormat="0" applyBorder="0" applyAlignment="0" applyProtection="0"/>
    <xf numFmtId="10" fontId="38" fillId="44" borderId="20" applyNumberFormat="0" applyBorder="0" applyAlignment="0" applyProtection="0"/>
    <xf numFmtId="10" fontId="38" fillId="44" borderId="20" applyNumberFormat="0" applyBorder="0" applyAlignment="0" applyProtection="0"/>
    <xf numFmtId="10" fontId="38" fillId="44" borderId="20" applyNumberFormat="0" applyBorder="0" applyAlignment="0" applyProtection="0"/>
    <xf numFmtId="0" fontId="45" fillId="5" borderId="4" applyNumberFormat="0" applyAlignment="0" applyProtection="0"/>
    <xf numFmtId="0" fontId="46" fillId="0" borderId="6" applyNumberFormat="0" applyFill="0" applyAlignment="0" applyProtection="0"/>
    <xf numFmtId="0" fontId="47" fillId="4" borderId="0" applyNumberFormat="0" applyBorder="0" applyAlignment="0" applyProtection="0"/>
    <xf numFmtId="37" fontId="48" fillId="0" borderId="0"/>
    <xf numFmtId="169"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0" fillId="0" borderId="0"/>
    <xf numFmtId="0" fontId="50" fillId="0" borderId="0"/>
    <xf numFmtId="0" fontId="50" fillId="0" borderId="0"/>
    <xf numFmtId="0" fontId="7" fillId="0" borderId="0"/>
    <xf numFmtId="0" fontId="51" fillId="0" borderId="0"/>
    <xf numFmtId="0" fontId="7" fillId="0" borderId="0"/>
    <xf numFmtId="0" fontId="7" fillId="0" borderId="0"/>
    <xf numFmtId="0" fontId="51" fillId="0" borderId="0"/>
    <xf numFmtId="0" fontId="18" fillId="0" borderId="0"/>
    <xf numFmtId="0" fontId="18" fillId="0" borderId="0"/>
    <xf numFmtId="0" fontId="50" fillId="0" borderId="0"/>
    <xf numFmtId="0" fontId="1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0" fillId="0" borderId="0"/>
    <xf numFmtId="0" fontId="50" fillId="0" borderId="0"/>
    <xf numFmtId="0" fontId="5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1" fillId="0" borderId="0"/>
    <xf numFmtId="0" fontId="33" fillId="0" borderId="0"/>
    <xf numFmtId="0" fontId="33" fillId="0" borderId="0"/>
    <xf numFmtId="0" fontId="33" fillId="0" borderId="0"/>
    <xf numFmtId="0" fontId="33" fillId="0" borderId="0"/>
    <xf numFmtId="0" fontId="33" fillId="0" borderId="0"/>
    <xf numFmtId="0" fontId="7" fillId="0" borderId="0"/>
    <xf numFmtId="0" fontId="1" fillId="0" borderId="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 fillId="0" borderId="0"/>
    <xf numFmtId="0" fontId="7" fillId="0" borderId="0"/>
    <xf numFmtId="0" fontId="7" fillId="0" borderId="0"/>
    <xf numFmtId="0" fontId="7" fillId="0" borderId="0"/>
    <xf numFmtId="0" fontId="7" fillId="0" borderId="0"/>
    <xf numFmtId="0" fontId="50" fillId="0" borderId="0"/>
    <xf numFmtId="0" fontId="7" fillId="0" borderId="0"/>
    <xf numFmtId="0" fontId="7" fillId="0" borderId="0"/>
    <xf numFmtId="0" fontId="7" fillId="0" borderId="0"/>
    <xf numFmtId="0" fontId="7" fillId="0" borderId="0"/>
    <xf numFmtId="0" fontId="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0" fillId="0" borderId="0"/>
    <xf numFmtId="0" fontId="7" fillId="0" borderId="0"/>
    <xf numFmtId="0" fontId="7" fillId="0" borderId="0"/>
    <xf numFmtId="0" fontId="7" fillId="0" borderId="0"/>
    <xf numFmtId="0" fontId="7" fillId="0" borderId="0"/>
    <xf numFmtId="0" fontId="18" fillId="0" borderId="0"/>
    <xf numFmtId="0" fontId="18" fillId="0" borderId="0"/>
    <xf numFmtId="0" fontId="18" fillId="0" borderId="0"/>
    <xf numFmtId="0" fontId="18" fillId="0" borderId="0"/>
    <xf numFmtId="0" fontId="7" fillId="0" borderId="0"/>
    <xf numFmtId="0" fontId="18" fillId="0" borderId="0"/>
    <xf numFmtId="0" fontId="18" fillId="0" borderId="0"/>
    <xf numFmtId="0" fontId="18" fillId="0" borderId="0"/>
    <xf numFmtId="0" fontId="18" fillId="0" borderId="0"/>
    <xf numFmtId="0" fontId="18" fillId="0" borderId="0"/>
    <xf numFmtId="0" fontId="18" fillId="0" borderId="0"/>
    <xf numFmtId="0" fontId="7" fillId="0" borderId="0"/>
    <xf numFmtId="0" fontId="7" fillId="0" borderId="0"/>
    <xf numFmtId="0" fontId="50" fillId="0" borderId="0"/>
    <xf numFmtId="0" fontId="18" fillId="0" borderId="0"/>
    <xf numFmtId="0" fontId="18" fillId="0" borderId="0"/>
    <xf numFmtId="0" fontId="7" fillId="0" borderId="0"/>
    <xf numFmtId="0" fontId="18" fillId="0" borderId="0"/>
    <xf numFmtId="0" fontId="18" fillId="0" borderId="0"/>
    <xf numFmtId="0" fontId="18" fillId="0" borderId="0"/>
    <xf numFmtId="0" fontId="18" fillId="0" borderId="0"/>
    <xf numFmtId="0" fontId="50" fillId="0" borderId="0"/>
    <xf numFmtId="0" fontId="50" fillId="0" borderId="0"/>
    <xf numFmtId="0" fontId="50" fillId="0" borderId="0"/>
    <xf numFmtId="0" fontId="50" fillId="0" borderId="0"/>
    <xf numFmtId="0" fontId="50" fillId="0" borderId="0"/>
    <xf numFmtId="0" fontId="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7" fillId="0" borderId="0"/>
    <xf numFmtId="0" fontId="27" fillId="8" borderId="8" applyNumberFormat="0" applyFont="0" applyAlignment="0" applyProtection="0"/>
    <xf numFmtId="0" fontId="52" fillId="6" borderId="5" applyNumberFormat="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53" fillId="0" borderId="0" applyFont="0" applyFill="0" applyBorder="0" applyAlignment="0" applyProtection="0"/>
    <xf numFmtId="9" fontId="18" fillId="0" borderId="0" applyFont="0" applyFill="0" applyBorder="0" applyAlignment="0" applyProtection="0"/>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0" fontId="54" fillId="0" borderId="9" applyNumberFormat="0" applyFill="0" applyAlignment="0" applyProtection="0"/>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168" fontId="7" fillId="0" borderId="21">
      <protection locked="0"/>
    </xf>
    <xf numFmtId="37" fontId="38" fillId="45" borderId="0" applyNumberFormat="0" applyBorder="0" applyAlignment="0" applyProtection="0"/>
    <xf numFmtId="37" fontId="38" fillId="45" borderId="0" applyNumberFormat="0" applyBorder="0" applyAlignment="0" applyProtection="0"/>
    <xf numFmtId="37" fontId="38" fillId="45" borderId="0" applyNumberFormat="0" applyBorder="0" applyAlignment="0" applyProtection="0"/>
    <xf numFmtId="37" fontId="38" fillId="45" borderId="0" applyNumberFormat="0" applyBorder="0" applyAlignment="0" applyProtection="0"/>
    <xf numFmtId="37" fontId="38" fillId="45" borderId="0" applyNumberFormat="0" applyBorder="0" applyAlignment="0" applyProtection="0"/>
    <xf numFmtId="37" fontId="38" fillId="45" borderId="0" applyNumberFormat="0" applyBorder="0" applyAlignment="0" applyProtection="0"/>
    <xf numFmtId="37" fontId="38" fillId="45" borderId="0" applyNumberFormat="0" applyBorder="0" applyAlignment="0" applyProtection="0"/>
    <xf numFmtId="37" fontId="38" fillId="45" borderId="0" applyNumberFormat="0" applyBorder="0" applyAlignment="0" applyProtection="0"/>
    <xf numFmtId="37" fontId="38" fillId="0" borderId="0"/>
    <xf numFmtId="37" fontId="38" fillId="0" borderId="0"/>
    <xf numFmtId="37" fontId="38" fillId="0" borderId="0"/>
    <xf numFmtId="37" fontId="38" fillId="0" borderId="0"/>
    <xf numFmtId="37" fontId="38" fillId="0" borderId="0"/>
    <xf numFmtId="37" fontId="38" fillId="0" borderId="0"/>
    <xf numFmtId="37" fontId="38" fillId="0" borderId="0"/>
    <xf numFmtId="37" fontId="38" fillId="0" borderId="0"/>
    <xf numFmtId="37" fontId="38" fillId="45" borderId="0" applyNumberFormat="0" applyBorder="0" applyAlignment="0" applyProtection="0"/>
    <xf numFmtId="3" fontId="55" fillId="0" borderId="19" applyProtection="0"/>
    <xf numFmtId="0" fontId="56" fillId="0" borderId="0" applyNumberFormat="0" applyFill="0" applyBorder="0" applyAlignment="0" applyProtection="0"/>
    <xf numFmtId="0" fontId="59" fillId="0" borderId="0" applyNumberFormat="0" applyFill="0" applyBorder="0" applyAlignment="0" applyProtection="0"/>
  </cellStyleXfs>
  <cellXfs count="471">
    <xf numFmtId="0" fontId="0" fillId="0" borderId="0" xfId="0"/>
    <xf numFmtId="0" fontId="1" fillId="0" borderId="0" xfId="0" applyFont="1"/>
    <xf numFmtId="0" fontId="2" fillId="0" borderId="0" xfId="0" applyFont="1" applyAlignment="1">
      <alignment vertical="center"/>
    </xf>
    <xf numFmtId="0" fontId="4" fillId="0" borderId="0" xfId="0" applyFont="1" applyAlignment="1">
      <alignment vertical="center"/>
    </xf>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0" fillId="0" borderId="0" xfId="0" applyFont="1"/>
    <xf numFmtId="0" fontId="10" fillId="0" borderId="0" xfId="0" applyFont="1" applyAlignment="1">
      <alignment horizontal="left"/>
    </xf>
    <xf numFmtId="0" fontId="12" fillId="0" borderId="0" xfId="0" applyFont="1" applyAlignment="1">
      <alignment horizontal="left"/>
    </xf>
    <xf numFmtId="0" fontId="12" fillId="0" borderId="0" xfId="0" applyFont="1"/>
    <xf numFmtId="0" fontId="9" fillId="0" borderId="0" xfId="0" applyFont="1" applyAlignment="1">
      <alignment horizontal="left" vertical="center"/>
    </xf>
    <xf numFmtId="0" fontId="10" fillId="0" borderId="0" xfId="0" applyFont="1" applyAlignment="1">
      <alignment horizontal="left" vertical="top"/>
    </xf>
    <xf numFmtId="0" fontId="0" fillId="0" borderId="0" xfId="0" applyAlignment="1">
      <alignment vertical="top"/>
    </xf>
    <xf numFmtId="0" fontId="16" fillId="0" borderId="0" xfId="0" applyFont="1"/>
    <xf numFmtId="0" fontId="13" fillId="0" borderId="0" xfId="0" applyFont="1" applyAlignment="1">
      <alignment horizontal="left" vertical="top" wrapText="1"/>
    </xf>
    <xf numFmtId="0" fontId="17" fillId="0" borderId="0" xfId="0" applyFont="1"/>
    <xf numFmtId="0" fontId="14" fillId="0" borderId="0" xfId="0" applyFont="1" applyAlignment="1">
      <alignment vertical="center"/>
    </xf>
    <xf numFmtId="0" fontId="20" fillId="34" borderId="0" xfId="0" applyFont="1" applyFill="1" applyAlignment="1">
      <alignment horizontal="left" vertical="top"/>
    </xf>
    <xf numFmtId="0" fontId="0" fillId="34" borderId="0" xfId="0" applyFill="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top" wrapText="1"/>
    </xf>
    <xf numFmtId="0" fontId="20" fillId="35" borderId="10" xfId="0" applyFont="1" applyFill="1" applyBorder="1" applyAlignment="1">
      <alignment horizontal="left" vertical="top"/>
    </xf>
    <xf numFmtId="0" fontId="0" fillId="35" borderId="11" xfId="0" applyFill="1" applyBorder="1" applyAlignment="1">
      <alignment horizontal="left" vertical="top"/>
    </xf>
    <xf numFmtId="0" fontId="0" fillId="0" borderId="0" xfId="0" applyAlignment="1">
      <alignment horizontal="left" vertical="top"/>
    </xf>
    <xf numFmtId="0" fontId="20" fillId="36" borderId="10" xfId="0" applyFont="1" applyFill="1" applyBorder="1" applyAlignment="1">
      <alignment horizontal="left" vertical="top"/>
    </xf>
    <xf numFmtId="0" fontId="0" fillId="36" borderId="11" xfId="0" applyFill="1" applyBorder="1" applyAlignment="1">
      <alignment horizontal="left" vertical="top"/>
    </xf>
    <xf numFmtId="0" fontId="20" fillId="37" borderId="10" xfId="0" applyFont="1" applyFill="1" applyBorder="1" applyAlignment="1">
      <alignment horizontal="left" vertical="top"/>
    </xf>
    <xf numFmtId="0" fontId="0" fillId="37" borderId="11" xfId="0" applyFill="1" applyBorder="1" applyAlignment="1">
      <alignment horizontal="left" vertical="top"/>
    </xf>
    <xf numFmtId="0" fontId="20" fillId="38" borderId="10" xfId="0" applyFont="1" applyFill="1" applyBorder="1" applyAlignment="1">
      <alignment horizontal="left" vertical="top"/>
    </xf>
    <xf numFmtId="0" fontId="0" fillId="38" borderId="11" xfId="0" applyFill="1" applyBorder="1" applyAlignment="1">
      <alignment horizontal="left" vertical="top"/>
    </xf>
    <xf numFmtId="0" fontId="20" fillId="39" borderId="10" xfId="0" applyFont="1" applyFill="1" applyBorder="1" applyAlignment="1">
      <alignment horizontal="left" vertical="top"/>
    </xf>
    <xf numFmtId="0" fontId="0" fillId="39" borderId="11" xfId="0" applyFill="1" applyBorder="1" applyAlignment="1">
      <alignment horizontal="left" vertical="top"/>
    </xf>
    <xf numFmtId="0" fontId="20" fillId="40" borderId="10" xfId="0" applyFont="1" applyFill="1" applyBorder="1" applyAlignment="1">
      <alignment horizontal="left" vertical="top"/>
    </xf>
    <xf numFmtId="0" fontId="0" fillId="40" borderId="11" xfId="0" applyFill="1" applyBorder="1" applyAlignment="1">
      <alignment horizontal="left" vertical="top"/>
    </xf>
    <xf numFmtId="0" fontId="20" fillId="41" borderId="10" xfId="0" applyFont="1" applyFill="1" applyBorder="1" applyAlignment="1">
      <alignment horizontal="left" vertical="top"/>
    </xf>
    <xf numFmtId="0" fontId="0" fillId="41" borderId="11" xfId="0" applyFill="1" applyBorder="1" applyAlignment="1">
      <alignment horizontal="left" vertical="top"/>
    </xf>
    <xf numFmtId="0" fontId="19" fillId="0" borderId="12" xfId="0" applyFont="1" applyBorder="1" applyAlignment="1">
      <alignment horizontal="left" vertical="top" wrapText="1"/>
    </xf>
    <xf numFmtId="0" fontId="19" fillId="0" borderId="13" xfId="0" applyFont="1" applyBorder="1" applyAlignment="1">
      <alignment horizontal="left" vertical="top" wrapText="1"/>
    </xf>
    <xf numFmtId="0" fontId="0" fillId="0" borderId="12" xfId="0" applyBorder="1" applyAlignment="1">
      <alignment horizontal="left" vertical="top" wrapText="1"/>
    </xf>
    <xf numFmtId="0" fontId="19" fillId="0" borderId="14" xfId="0" applyFont="1" applyBorder="1" applyAlignment="1">
      <alignment horizontal="left" vertical="top" wrapText="1"/>
    </xf>
    <xf numFmtId="0" fontId="21" fillId="0" borderId="15" xfId="0" applyFont="1" applyBorder="1" applyAlignment="1">
      <alignment horizontal="left" vertical="top" wrapText="1"/>
    </xf>
    <xf numFmtId="0" fontId="0" fillId="0" borderId="15" xfId="0" applyBorder="1" applyAlignment="1">
      <alignment horizontal="left" vertical="top" wrapText="1"/>
    </xf>
    <xf numFmtId="0" fontId="0" fillId="0" borderId="14" xfId="0" applyBorder="1" applyAlignment="1">
      <alignment horizontal="left" vertical="top" wrapText="1"/>
    </xf>
    <xf numFmtId="0" fontId="22" fillId="0" borderId="13" xfId="0" applyFont="1" applyBorder="1" applyAlignment="1">
      <alignment horizontal="left" vertical="top" wrapText="1"/>
    </xf>
    <xf numFmtId="0" fontId="23" fillId="0" borderId="15" xfId="0" applyFont="1" applyBorder="1" applyAlignment="1">
      <alignment horizontal="left" vertical="top" wrapText="1"/>
    </xf>
    <xf numFmtId="0" fontId="24" fillId="0" borderId="13" xfId="0" applyFont="1" applyBorder="1" applyAlignment="1">
      <alignment horizontal="left" vertical="top" wrapText="1"/>
    </xf>
    <xf numFmtId="0" fontId="24" fillId="0" borderId="13" xfId="0" applyFont="1" applyBorder="1" applyAlignment="1">
      <alignment horizontal="left" vertical="top"/>
    </xf>
    <xf numFmtId="0" fontId="25" fillId="0" borderId="15" xfId="0" applyFont="1" applyBorder="1" applyAlignment="1">
      <alignment horizontal="left" vertical="top" wrapText="1"/>
    </xf>
    <xf numFmtId="0" fontId="19" fillId="0" borderId="13" xfId="0" applyFont="1" applyBorder="1" applyAlignment="1">
      <alignment horizontal="left" vertical="top"/>
    </xf>
    <xf numFmtId="0" fontId="24"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left" vertical="top" wrapText="1"/>
    </xf>
    <xf numFmtId="0" fontId="23" fillId="0" borderId="0" xfId="0" applyFont="1" applyAlignment="1">
      <alignment horizontal="left" vertical="top" wrapText="1"/>
    </xf>
    <xf numFmtId="0" fontId="19" fillId="0" borderId="16" xfId="0" applyFont="1" applyBorder="1" applyAlignment="1">
      <alignment horizontal="left" vertical="top" wrapText="1"/>
    </xf>
    <xf numFmtId="0" fontId="0" fillId="0" borderId="17" xfId="0" applyBorder="1" applyAlignment="1">
      <alignment horizontal="left" vertical="top" wrapText="1"/>
    </xf>
    <xf numFmtId="0" fontId="12" fillId="0" borderId="0" xfId="0" applyFont="1" applyAlignment="1">
      <alignment vertical="top" wrapText="1"/>
    </xf>
    <xf numFmtId="0" fontId="12" fillId="0" borderId="0" xfId="0" applyFont="1" applyAlignment="1">
      <alignment vertical="top"/>
    </xf>
    <xf numFmtId="0" fontId="15"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xf>
    <xf numFmtId="0" fontId="1" fillId="0" borderId="0" xfId="0" applyFont="1" applyAlignment="1">
      <alignment vertical="top"/>
    </xf>
    <xf numFmtId="0" fontId="20" fillId="33" borderId="20" xfId="0" applyFont="1" applyFill="1" applyBorder="1"/>
    <xf numFmtId="0" fontId="0" fillId="0" borderId="20" xfId="0" applyBorder="1"/>
    <xf numFmtId="0" fontId="58" fillId="0" borderId="0" xfId="0" applyFont="1"/>
    <xf numFmtId="0" fontId="3"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left" vertical="top" wrapText="1"/>
    </xf>
    <xf numFmtId="0" fontId="59" fillId="0" borderId="0" xfId="1163" applyAlignment="1">
      <alignment vertical="center"/>
    </xf>
    <xf numFmtId="0" fontId="61" fillId="0" borderId="0" xfId="0" applyFont="1" applyAlignment="1">
      <alignment horizontal="left" vertical="center"/>
    </xf>
    <xf numFmtId="3" fontId="19" fillId="0" borderId="0" xfId="0" applyNumberFormat="1" applyFont="1" applyAlignment="1">
      <alignment horizontal="center"/>
    </xf>
    <xf numFmtId="0" fontId="62" fillId="46" borderId="23" xfId="0" applyFont="1" applyFill="1" applyBorder="1" applyAlignment="1">
      <alignment horizontal="center" vertical="center" wrapText="1"/>
    </xf>
    <xf numFmtId="3" fontId="63" fillId="46" borderId="24" xfId="0" applyNumberFormat="1" applyFont="1" applyFill="1" applyBorder="1" applyAlignment="1">
      <alignment horizontal="center" vertical="center" wrapText="1"/>
    </xf>
    <xf numFmtId="0" fontId="1" fillId="0" borderId="25" xfId="0" applyFont="1" applyBorder="1" applyAlignment="1">
      <alignment horizontal="left" vertical="center" wrapText="1" indent="2"/>
    </xf>
    <xf numFmtId="3" fontId="19" fillId="38" borderId="26" xfId="0" applyNumberFormat="1" applyFont="1" applyFill="1" applyBorder="1" applyAlignment="1">
      <alignment horizontal="center"/>
    </xf>
    <xf numFmtId="0" fontId="1" fillId="0" borderId="23" xfId="0" applyFont="1" applyBorder="1" applyAlignment="1">
      <alignment horizontal="left" vertical="center" wrapText="1" indent="2"/>
    </xf>
    <xf numFmtId="3" fontId="19" fillId="38" borderId="0" xfId="0" applyNumberFormat="1" applyFont="1" applyFill="1" applyAlignment="1">
      <alignment horizontal="center"/>
    </xf>
    <xf numFmtId="0" fontId="1" fillId="0" borderId="27" xfId="0" applyFont="1" applyBorder="1" applyAlignment="1">
      <alignment horizontal="left" vertical="center" wrapText="1" indent="2"/>
    </xf>
    <xf numFmtId="3" fontId="19" fillId="0" borderId="28" xfId="0" applyNumberFormat="1" applyFont="1" applyBorder="1" applyAlignment="1">
      <alignment horizontal="center"/>
    </xf>
    <xf numFmtId="0" fontId="64" fillId="0" borderId="27" xfId="0" applyFont="1" applyBorder="1" applyAlignment="1">
      <alignment horizontal="left" vertical="center" wrapText="1" indent="8"/>
    </xf>
    <xf numFmtId="0" fontId="66" fillId="0" borderId="27" xfId="0" applyFont="1" applyBorder="1" applyAlignment="1">
      <alignment horizontal="left" vertical="center" wrapText="1" indent="8"/>
    </xf>
    <xf numFmtId="3" fontId="19" fillId="0" borderId="29" xfId="0" applyNumberFormat="1" applyFont="1" applyBorder="1" applyAlignment="1">
      <alignment horizontal="center"/>
    </xf>
    <xf numFmtId="3" fontId="19" fillId="0" borderId="30" xfId="0" applyNumberFormat="1" applyFont="1" applyBorder="1" applyAlignment="1">
      <alignment horizontal="center"/>
    </xf>
    <xf numFmtId="3" fontId="19" fillId="0" borderId="31" xfId="0" applyNumberFormat="1" applyFont="1" applyBorder="1" applyAlignment="1">
      <alignment horizontal="center"/>
    </xf>
    <xf numFmtId="0" fontId="7" fillId="0" borderId="27" xfId="0" applyFont="1" applyBorder="1" applyAlignment="1">
      <alignment horizontal="left" vertical="center" wrapText="1" indent="2"/>
    </xf>
    <xf numFmtId="3" fontId="0" fillId="0" borderId="0" xfId="0" applyNumberFormat="1"/>
    <xf numFmtId="3" fontId="19" fillId="47" borderId="30" xfId="0" applyNumberFormat="1" applyFont="1" applyFill="1" applyBorder="1" applyAlignment="1">
      <alignment horizontal="center"/>
    </xf>
    <xf numFmtId="0" fontId="7" fillId="0" borderId="28" xfId="0" applyFont="1" applyBorder="1" applyAlignment="1">
      <alignment horizontal="left" vertical="center" wrapText="1" indent="2"/>
    </xf>
    <xf numFmtId="3" fontId="19" fillId="47" borderId="28" xfId="0" applyNumberFormat="1" applyFont="1" applyFill="1" applyBorder="1" applyAlignment="1">
      <alignment horizontal="center"/>
    </xf>
    <xf numFmtId="3" fontId="19" fillId="48" borderId="32" xfId="0" applyNumberFormat="1" applyFont="1" applyFill="1" applyBorder="1" applyAlignment="1">
      <alignment horizontal="center"/>
    </xf>
    <xf numFmtId="3" fontId="19" fillId="48" borderId="28" xfId="0" applyNumberFormat="1" applyFont="1" applyFill="1" applyBorder="1" applyAlignment="1">
      <alignment horizontal="center"/>
    </xf>
    <xf numFmtId="3" fontId="19" fillId="49" borderId="31" xfId="0" applyNumberFormat="1" applyFont="1" applyFill="1" applyBorder="1" applyAlignment="1">
      <alignment horizontal="center"/>
    </xf>
    <xf numFmtId="0" fontId="7" fillId="0" borderId="33" xfId="0" applyFont="1" applyBorder="1" applyAlignment="1">
      <alignment horizontal="left" vertical="center" wrapText="1" indent="2"/>
    </xf>
    <xf numFmtId="3" fontId="19" fillId="49" borderId="28" xfId="0" applyNumberFormat="1" applyFont="1" applyFill="1" applyBorder="1" applyAlignment="1">
      <alignment horizontal="center"/>
    </xf>
    <xf numFmtId="3" fontId="19" fillId="0" borderId="26" xfId="0" applyNumberFormat="1" applyFont="1" applyBorder="1" applyAlignment="1">
      <alignment horizontal="center"/>
    </xf>
    <xf numFmtId="0" fontId="29" fillId="0" borderId="34" xfId="0" applyFont="1" applyBorder="1" applyAlignment="1">
      <alignment horizontal="left" vertical="center" wrapText="1" indent="8"/>
    </xf>
    <xf numFmtId="0" fontId="7" fillId="0" borderId="27" xfId="0" applyFont="1" applyBorder="1" applyAlignment="1">
      <alignment horizontal="left" vertical="center" wrapText="1" indent="8"/>
    </xf>
    <xf numFmtId="3" fontId="19" fillId="0" borderId="35" xfId="0" applyNumberFormat="1" applyFont="1" applyBorder="1" applyAlignment="1">
      <alignment horizontal="center"/>
    </xf>
    <xf numFmtId="3" fontId="19" fillId="0" borderId="36" xfId="0" applyNumberFormat="1" applyFont="1" applyBorder="1" applyAlignment="1">
      <alignment horizontal="center"/>
    </xf>
    <xf numFmtId="3" fontId="19" fillId="0" borderId="37" xfId="0" applyNumberFormat="1" applyFont="1" applyBorder="1" applyAlignment="1">
      <alignment horizontal="center"/>
    </xf>
    <xf numFmtId="0" fontId="66" fillId="0" borderId="34" xfId="0" applyFont="1" applyBorder="1" applyAlignment="1">
      <alignment horizontal="left" vertical="center" wrapText="1" indent="8"/>
    </xf>
    <xf numFmtId="0" fontId="29" fillId="0" borderId="26" xfId="0" applyFont="1" applyBorder="1" applyAlignment="1">
      <alignment horizontal="left" vertical="center" wrapText="1" indent="8"/>
    </xf>
    <xf numFmtId="0" fontId="66" fillId="0" borderId="35" xfId="0" applyFont="1" applyBorder="1" applyAlignment="1">
      <alignment horizontal="left" vertical="center" wrapText="1" indent="8"/>
    </xf>
    <xf numFmtId="0" fontId="66" fillId="0" borderId="0" xfId="0" applyFont="1" applyAlignment="1">
      <alignment horizontal="left" vertical="center" wrapText="1" indent="8"/>
    </xf>
    <xf numFmtId="0" fontId="19" fillId="49" borderId="0" xfId="0" applyFont="1" applyFill="1"/>
    <xf numFmtId="3" fontId="19" fillId="49" borderId="0" xfId="0" applyNumberFormat="1" applyFont="1" applyFill="1" applyAlignment="1">
      <alignment horizontal="center"/>
    </xf>
    <xf numFmtId="0" fontId="0" fillId="0" borderId="0" xfId="0" applyAlignment="1">
      <alignment horizontal="center"/>
    </xf>
    <xf numFmtId="0" fontId="67" fillId="0" borderId="26" xfId="0" applyFont="1" applyBorder="1" applyAlignment="1">
      <alignment horizontal="center" vertical="center" wrapText="1"/>
    </xf>
    <xf numFmtId="0" fontId="67" fillId="0" borderId="38" xfId="0" applyFont="1" applyBorder="1" applyAlignment="1">
      <alignment horizontal="center" vertical="center" wrapText="1"/>
    </xf>
    <xf numFmtId="0" fontId="67" fillId="0" borderId="29" xfId="0" applyFont="1" applyBorder="1" applyAlignment="1">
      <alignment horizontal="center" vertical="center" wrapText="1"/>
    </xf>
    <xf numFmtId="0" fontId="67" fillId="0" borderId="39" xfId="0" applyFont="1" applyBorder="1" applyAlignment="1">
      <alignment horizontal="center" vertical="center" wrapText="1"/>
    </xf>
    <xf numFmtId="0" fontId="68" fillId="0" borderId="20" xfId="0" applyFont="1" applyBorder="1" applyAlignment="1">
      <alignment horizontal="center" vertical="center" wrapText="1"/>
    </xf>
    <xf numFmtId="0" fontId="68" fillId="0" borderId="41" xfId="0" applyFont="1" applyBorder="1" applyAlignment="1">
      <alignment vertical="center" wrapText="1"/>
    </xf>
    <xf numFmtId="3" fontId="68" fillId="0" borderId="42" xfId="0" applyNumberFormat="1" applyFont="1" applyBorder="1" applyAlignment="1">
      <alignment horizontal="center" vertical="center" wrapText="1"/>
    </xf>
    <xf numFmtId="3" fontId="68" fillId="0" borderId="43" xfId="0" applyNumberFormat="1" applyFont="1" applyBorder="1" applyAlignment="1">
      <alignment horizontal="center" vertical="center" wrapText="1"/>
    </xf>
    <xf numFmtId="0" fontId="68" fillId="0" borderId="44" xfId="0" applyFont="1" applyBorder="1" applyAlignment="1">
      <alignment vertical="center" wrapText="1"/>
    </xf>
    <xf numFmtId="0" fontId="68" fillId="0" borderId="45" xfId="0" applyFont="1" applyBorder="1" applyAlignment="1">
      <alignment horizontal="center" vertical="center" wrapText="1"/>
    </xf>
    <xf numFmtId="49" fontId="68" fillId="0" borderId="44" xfId="0" applyNumberFormat="1" applyFont="1" applyBorder="1" applyAlignment="1">
      <alignment vertical="center" wrapText="1"/>
    </xf>
    <xf numFmtId="49" fontId="68" fillId="0" borderId="46" xfId="0" applyNumberFormat="1" applyFont="1" applyBorder="1" applyAlignment="1">
      <alignment vertical="center" wrapText="1"/>
    </xf>
    <xf numFmtId="0" fontId="68" fillId="0" borderId="47" xfId="0" applyFont="1" applyBorder="1" applyAlignment="1">
      <alignment horizontal="center" vertical="center" wrapText="1"/>
    </xf>
    <xf numFmtId="0" fontId="68" fillId="0" borderId="48" xfId="0" applyFont="1" applyBorder="1" applyAlignment="1">
      <alignment horizontal="center" vertical="center" wrapText="1"/>
    </xf>
    <xf numFmtId="0" fontId="61" fillId="50" borderId="0" xfId="0" applyFont="1" applyFill="1" applyAlignment="1">
      <alignment vertical="center"/>
    </xf>
    <xf numFmtId="0" fontId="0" fillId="50" borderId="0" xfId="0" applyFill="1" applyAlignment="1">
      <alignment horizontal="center"/>
    </xf>
    <xf numFmtId="0" fontId="61" fillId="50" borderId="0" xfId="0" applyFont="1" applyFill="1" applyAlignment="1">
      <alignment horizontal="left" vertical="center"/>
    </xf>
    <xf numFmtId="3" fontId="19" fillId="50" borderId="0" xfId="0" applyNumberFormat="1" applyFont="1" applyFill="1" applyAlignment="1">
      <alignment horizontal="center"/>
    </xf>
    <xf numFmtId="49" fontId="0" fillId="0" borderId="0" xfId="0" applyNumberFormat="1"/>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23" fillId="0" borderId="20" xfId="0" applyFont="1" applyBorder="1" applyAlignment="1">
      <alignment horizontal="center" vertical="center" wrapText="1"/>
    </xf>
    <xf numFmtId="0" fontId="23" fillId="0" borderId="45" xfId="0" applyFont="1" applyBorder="1" applyAlignment="1">
      <alignment horizontal="center" vertical="center" wrapText="1"/>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49" fontId="23" fillId="0" borderId="0" xfId="0" applyNumberFormat="1" applyFont="1" applyAlignment="1">
      <alignment vertical="center"/>
    </xf>
    <xf numFmtId="49" fontId="23" fillId="0" borderId="44" xfId="0" applyNumberFormat="1" applyFont="1" applyBorder="1" applyAlignment="1">
      <alignment vertical="center" wrapText="1"/>
    </xf>
    <xf numFmtId="49" fontId="23" fillId="0" borderId="44" xfId="0" applyNumberFormat="1" applyFont="1" applyBorder="1" applyAlignment="1">
      <alignment horizontal="left" vertical="center" wrapText="1"/>
    </xf>
    <xf numFmtId="0" fontId="0" fillId="0" borderId="44" xfId="0" applyBorder="1" applyAlignment="1">
      <alignment horizontal="left"/>
    </xf>
    <xf numFmtId="49" fontId="23" fillId="0" borderId="46" xfId="0" applyNumberFormat="1" applyFont="1" applyBorder="1" applyAlignment="1">
      <alignment vertical="center" wrapText="1"/>
    </xf>
    <xf numFmtId="0" fontId="69" fillId="50" borderId="0" xfId="0" applyFont="1" applyFill="1" applyAlignment="1">
      <alignment vertical="center"/>
    </xf>
    <xf numFmtId="0" fontId="0" fillId="50" borderId="0" xfId="0" applyFill="1"/>
    <xf numFmtId="0" fontId="23" fillId="0" borderId="51" xfId="0" applyFont="1" applyBorder="1" applyAlignment="1">
      <alignment vertical="center" wrapText="1"/>
    </xf>
    <xf numFmtId="0" fontId="71" fillId="0" borderId="0" xfId="0" applyFont="1" applyAlignment="1">
      <alignment vertical="center"/>
    </xf>
    <xf numFmtId="0" fontId="23" fillId="0" borderId="44" xfId="0" applyFont="1" applyBorder="1" applyAlignment="1">
      <alignment vertical="center" wrapText="1"/>
    </xf>
    <xf numFmtId="0" fontId="23" fillId="0" borderId="46" xfId="0" applyFont="1" applyBorder="1" applyAlignment="1">
      <alignment vertical="center" wrapText="1"/>
    </xf>
    <xf numFmtId="0" fontId="70" fillId="50" borderId="0" xfId="0" applyFont="1" applyFill="1" applyAlignment="1">
      <alignment vertical="center"/>
    </xf>
    <xf numFmtId="0" fontId="0" fillId="0" borderId="56" xfId="0" applyBorder="1" applyAlignment="1">
      <alignment horizontal="center"/>
    </xf>
    <xf numFmtId="0" fontId="0" fillId="0" borderId="57" xfId="0" applyBorder="1" applyAlignment="1">
      <alignment horizontal="center"/>
    </xf>
    <xf numFmtId="0" fontId="26" fillId="0" borderId="41" xfId="0" applyFont="1" applyBorder="1" applyAlignment="1">
      <alignment vertical="center" wrapText="1"/>
    </xf>
    <xf numFmtId="0" fontId="26" fillId="0" borderId="46" xfId="0" applyFont="1" applyBorder="1" applyAlignment="1">
      <alignment vertical="center" wrapText="1"/>
    </xf>
    <xf numFmtId="0" fontId="26" fillId="0" borderId="48" xfId="0" applyFont="1" applyBorder="1" applyAlignment="1">
      <alignment horizontal="center" vertical="center" wrapText="1"/>
    </xf>
    <xf numFmtId="49" fontId="23" fillId="0" borderId="55" xfId="0" applyNumberFormat="1" applyFont="1" applyBorder="1" applyAlignment="1">
      <alignment vertical="center" wrapText="1"/>
    </xf>
    <xf numFmtId="49" fontId="26" fillId="0" borderId="41" xfId="0" applyNumberFormat="1" applyFont="1" applyBorder="1" applyAlignment="1">
      <alignment vertical="center" wrapText="1"/>
    </xf>
    <xf numFmtId="49" fontId="26" fillId="0" borderId="46" xfId="0" applyNumberFormat="1" applyFont="1" applyBorder="1" applyAlignment="1">
      <alignment vertical="center" wrapText="1"/>
    </xf>
    <xf numFmtId="0" fontId="19" fillId="0" borderId="56" xfId="0" applyFont="1" applyBorder="1" applyAlignment="1">
      <alignment horizontal="center"/>
    </xf>
    <xf numFmtId="0" fontId="26" fillId="0" borderId="47" xfId="0" applyFont="1" applyBorder="1" applyAlignment="1">
      <alignment horizontal="center" vertical="center" wrapText="1"/>
    </xf>
    <xf numFmtId="0" fontId="19" fillId="0" borderId="42" xfId="0" applyFont="1" applyBorder="1" applyAlignment="1">
      <alignment horizontal="center"/>
    </xf>
    <xf numFmtId="0" fontId="19" fillId="0" borderId="43" xfId="0" applyFont="1" applyBorder="1" applyAlignment="1">
      <alignment horizontal="center"/>
    </xf>
    <xf numFmtId="0" fontId="26" fillId="0" borderId="55" xfId="0" applyFont="1" applyBorder="1" applyAlignment="1">
      <alignment vertical="center" wrapText="1"/>
    </xf>
    <xf numFmtId="0" fontId="26" fillId="0" borderId="57" xfId="0" applyFont="1" applyBorder="1" applyAlignment="1">
      <alignment horizontal="center" vertical="center" wrapText="1"/>
    </xf>
    <xf numFmtId="170" fontId="0" fillId="0" borderId="0" xfId="0" applyNumberFormat="1"/>
    <xf numFmtId="170" fontId="0" fillId="0" borderId="20" xfId="0" applyNumberFormat="1" applyBorder="1" applyAlignment="1">
      <alignment horizontal="center"/>
    </xf>
    <xf numFmtId="0" fontId="0" fillId="0" borderId="41" xfId="0" applyBorder="1"/>
    <xf numFmtId="0" fontId="71" fillId="0" borderId="44" xfId="0" applyFont="1" applyBorder="1" applyAlignment="1">
      <alignment vertical="center" wrapText="1"/>
    </xf>
    <xf numFmtId="170" fontId="71" fillId="0" borderId="45" xfId="0" applyNumberFormat="1" applyFont="1" applyBorder="1" applyAlignment="1">
      <alignment horizontal="center" vertical="center" wrapText="1"/>
    </xf>
    <xf numFmtId="0" fontId="71" fillId="0" borderId="46" xfId="0" applyFont="1" applyBorder="1" applyAlignment="1">
      <alignment vertical="center" wrapText="1"/>
    </xf>
    <xf numFmtId="0" fontId="72" fillId="0" borderId="55" xfId="0" applyFont="1" applyBorder="1" applyAlignment="1">
      <alignment vertical="center" wrapText="1"/>
    </xf>
    <xf numFmtId="0" fontId="72" fillId="0" borderId="46" xfId="0" applyFont="1" applyBorder="1" applyAlignment="1">
      <alignment vertical="center" wrapText="1"/>
    </xf>
    <xf numFmtId="0" fontId="72" fillId="0" borderId="47" xfId="0" applyFont="1" applyBorder="1" applyAlignment="1">
      <alignment horizontal="center" vertical="center" wrapText="1"/>
    </xf>
    <xf numFmtId="170" fontId="72" fillId="0" borderId="47" xfId="0" applyNumberFormat="1" applyFont="1" applyBorder="1" applyAlignment="1">
      <alignment horizontal="center" vertical="center" wrapText="1"/>
    </xf>
    <xf numFmtId="170" fontId="72" fillId="0" borderId="48" xfId="0" applyNumberFormat="1" applyFont="1" applyBorder="1" applyAlignment="1">
      <alignment horizontal="center" vertical="center" wrapText="1"/>
    </xf>
    <xf numFmtId="170" fontId="0" fillId="50" borderId="0" xfId="0" applyNumberFormat="1" applyFill="1"/>
    <xf numFmtId="49" fontId="73" fillId="0" borderId="0" xfId="0" applyNumberFormat="1" applyFont="1" applyAlignment="1">
      <alignment horizontal="left" vertical="center"/>
    </xf>
    <xf numFmtId="49" fontId="61" fillId="0" borderId="0" xfId="0" applyNumberFormat="1" applyFont="1" applyAlignment="1">
      <alignment horizontal="left" vertical="center"/>
    </xf>
    <xf numFmtId="49" fontId="19" fillId="0" borderId="58" xfId="0" applyNumberFormat="1" applyFont="1" applyBorder="1"/>
    <xf numFmtId="0" fontId="0" fillId="0" borderId="59" xfId="0" applyBorder="1"/>
    <xf numFmtId="49" fontId="19" fillId="0" borderId="54" xfId="0" applyNumberFormat="1" applyFont="1" applyBorder="1"/>
    <xf numFmtId="0" fontId="19" fillId="0" borderId="0" xfId="0" applyFont="1"/>
    <xf numFmtId="0" fontId="0" fillId="0" borderId="0" xfId="0" applyAlignment="1">
      <alignment horizontal="center"/>
    </xf>
    <xf numFmtId="0" fontId="19" fillId="0" borderId="0" xfId="0" applyFont="1" applyAlignment="1">
      <alignment horizontal="center" vertical="center"/>
    </xf>
    <xf numFmtId="49" fontId="19" fillId="47" borderId="33" xfId="0" applyNumberFormat="1" applyFont="1" applyFill="1" applyBorder="1"/>
    <xf numFmtId="0" fontId="19" fillId="0" borderId="28" xfId="0" applyFont="1" applyBorder="1"/>
    <xf numFmtId="0" fontId="19" fillId="0" borderId="26" xfId="0" applyFont="1" applyBorder="1" applyAlignment="1">
      <alignment horizontal="center"/>
    </xf>
    <xf numFmtId="0" fontId="19" fillId="0" borderId="38" xfId="0" applyFont="1" applyBorder="1" applyAlignment="1">
      <alignment horizontal="center"/>
    </xf>
    <xf numFmtId="49" fontId="19" fillId="47" borderId="28" xfId="0" applyNumberFormat="1" applyFont="1" applyFill="1" applyBorder="1"/>
    <xf numFmtId="49" fontId="19" fillId="0" borderId="0" xfId="0" applyNumberFormat="1" applyFont="1"/>
    <xf numFmtId="0" fontId="25" fillId="0" borderId="51" xfId="0" applyFont="1" applyBorder="1" applyAlignment="1">
      <alignment vertical="center" wrapText="1"/>
    </xf>
    <xf numFmtId="49" fontId="19" fillId="0" borderId="29" xfId="0" applyNumberFormat="1" applyFont="1" applyBorder="1"/>
    <xf numFmtId="49" fontId="19" fillId="0" borderId="22" xfId="0" applyNumberFormat="1" applyFont="1" applyBorder="1"/>
    <xf numFmtId="49" fontId="19" fillId="0" borderId="35" xfId="0" applyNumberFormat="1" applyFont="1" applyBorder="1"/>
    <xf numFmtId="0" fontId="0" fillId="0" borderId="60"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0" fillId="0" borderId="55" xfId="0" applyBorder="1" applyAlignment="1">
      <alignment horizontal="center"/>
    </xf>
    <xf numFmtId="49" fontId="19" fillId="0" borderId="39" xfId="0" applyNumberFormat="1" applyFont="1" applyBorder="1"/>
    <xf numFmtId="0" fontId="23" fillId="0" borderId="54" xfId="0" applyFont="1" applyBorder="1" applyAlignment="1">
      <alignment vertical="center" wrapText="1"/>
    </xf>
    <xf numFmtId="0" fontId="25" fillId="0" borderId="33" xfId="0" applyFont="1" applyBorder="1" applyAlignment="1">
      <alignment vertical="center" wrapText="1"/>
    </xf>
    <xf numFmtId="49" fontId="19" fillId="0" borderId="51" xfId="0" applyNumberFormat="1" applyFont="1" applyBorder="1"/>
    <xf numFmtId="49" fontId="19" fillId="0" borderId="26" xfId="0" applyNumberFormat="1" applyFont="1" applyBorder="1"/>
    <xf numFmtId="49" fontId="73" fillId="50" borderId="0" xfId="0" applyNumberFormat="1" applyFont="1" applyFill="1" applyAlignment="1">
      <alignment horizontal="left" vertical="center"/>
    </xf>
    <xf numFmtId="0" fontId="1" fillId="0" borderId="0" xfId="0" applyFont="1" applyFill="1"/>
    <xf numFmtId="49" fontId="19" fillId="0" borderId="28" xfId="0" applyNumberFormat="1" applyFont="1" applyBorder="1"/>
    <xf numFmtId="0" fontId="0" fillId="0" borderId="28" xfId="0" applyBorder="1" applyAlignment="1">
      <alignment horizontal="center"/>
    </xf>
    <xf numFmtId="0" fontId="0" fillId="0" borderId="50" xfId="0" applyBorder="1" applyAlignment="1">
      <alignment horizontal="center"/>
    </xf>
    <xf numFmtId="49" fontId="69" fillId="0" borderId="0" xfId="0" applyNumberFormat="1" applyFont="1" applyAlignment="1">
      <alignment horizontal="left" vertical="center"/>
    </xf>
    <xf numFmtId="0" fontId="0" fillId="0" borderId="0" xfId="0" applyFont="1" applyAlignment="1">
      <alignment horizontal="center"/>
    </xf>
    <xf numFmtId="0" fontId="0" fillId="0" borderId="0" xfId="0" applyFont="1"/>
    <xf numFmtId="49" fontId="69" fillId="50" borderId="0" xfId="0" applyNumberFormat="1" applyFont="1" applyFill="1" applyAlignment="1">
      <alignment horizontal="left" vertical="center"/>
    </xf>
    <xf numFmtId="0" fontId="0" fillId="50" borderId="0" xfId="0" applyFont="1" applyFill="1" applyAlignment="1">
      <alignment horizontal="center"/>
    </xf>
    <xf numFmtId="0" fontId="0" fillId="50" borderId="0" xfId="0" applyFont="1" applyFill="1"/>
    <xf numFmtId="0" fontId="29" fillId="0" borderId="0" xfId="0" applyFont="1"/>
    <xf numFmtId="0" fontId="21" fillId="0" borderId="0" xfId="0" applyFont="1"/>
    <xf numFmtId="0" fontId="19" fillId="0" borderId="0" xfId="0" applyFont="1" applyAlignment="1">
      <alignment horizontal="center"/>
    </xf>
    <xf numFmtId="0" fontId="29" fillId="46" borderId="63" xfId="0" applyFont="1" applyFill="1" applyBorder="1" applyAlignment="1">
      <alignment horizontal="center" vertical="center" wrapText="1"/>
    </xf>
    <xf numFmtId="0" fontId="62" fillId="46" borderId="24" xfId="0" applyFont="1" applyFill="1" applyBorder="1" applyAlignment="1">
      <alignment horizontal="center" vertical="center" wrapText="1"/>
    </xf>
    <xf numFmtId="0" fontId="1" fillId="0" borderId="64" xfId="0" applyFont="1" applyBorder="1" applyAlignment="1">
      <alignment horizontal="left" vertical="center" wrapText="1" indent="2"/>
    </xf>
    <xf numFmtId="3" fontId="29" fillId="36" borderId="65" xfId="0" applyNumberFormat="1" applyFont="1" applyFill="1" applyBorder="1" applyAlignment="1">
      <alignment horizontal="center" vertical="center" wrapText="1"/>
    </xf>
    <xf numFmtId="3" fontId="74" fillId="36" borderId="36" xfId="0" applyNumberFormat="1" applyFont="1" applyFill="1" applyBorder="1" applyAlignment="1">
      <alignment horizontal="center" vertical="center" wrapText="1"/>
    </xf>
    <xf numFmtId="3" fontId="29" fillId="0" borderId="65" xfId="0" applyNumberFormat="1" applyFont="1" applyBorder="1" applyAlignment="1">
      <alignment horizontal="center" vertical="center" wrapText="1"/>
    </xf>
    <xf numFmtId="3" fontId="74" fillId="0" borderId="32" xfId="0" applyNumberFormat="1" applyFont="1" applyBorder="1" applyAlignment="1">
      <alignment horizontal="center" vertical="center" wrapText="1"/>
    </xf>
    <xf numFmtId="0" fontId="1" fillId="0" borderId="64" xfId="0" applyFont="1" applyBorder="1" applyAlignment="1">
      <alignment horizontal="left" vertical="center" wrapText="1" indent="8"/>
    </xf>
    <xf numFmtId="0" fontId="29" fillId="0" borderId="65" xfId="0" applyFont="1" applyBorder="1" applyAlignment="1">
      <alignment horizontal="center" vertical="center" wrapText="1"/>
    </xf>
    <xf numFmtId="0" fontId="74" fillId="0" borderId="32" xfId="0" applyFont="1" applyBorder="1" applyAlignment="1">
      <alignment horizontal="center" vertical="center" wrapText="1"/>
    </xf>
    <xf numFmtId="0" fontId="7" fillId="0" borderId="64" xfId="0" applyFont="1" applyBorder="1" applyAlignment="1">
      <alignment horizontal="left" vertical="center" wrapText="1" indent="2"/>
    </xf>
    <xf numFmtId="0" fontId="19" fillId="0" borderId="32" xfId="0" applyFont="1" applyBorder="1" applyAlignment="1">
      <alignment horizontal="center" vertical="center"/>
    </xf>
    <xf numFmtId="0" fontId="19" fillId="0" borderId="32" xfId="0" applyFont="1" applyBorder="1" applyAlignment="1">
      <alignment horizontal="center"/>
    </xf>
    <xf numFmtId="3" fontId="29" fillId="38" borderId="65" xfId="0" applyNumberFormat="1" applyFont="1" applyFill="1" applyBorder="1" applyAlignment="1">
      <alignment horizontal="center" vertical="center" wrapText="1"/>
    </xf>
    <xf numFmtId="0" fontId="19" fillId="38" borderId="32" xfId="0" applyFont="1" applyFill="1" applyBorder="1" applyAlignment="1">
      <alignment horizontal="center" vertical="center" wrapText="1"/>
    </xf>
    <xf numFmtId="3" fontId="29" fillId="48" borderId="65" xfId="0" applyNumberFormat="1" applyFont="1" applyFill="1" applyBorder="1" applyAlignment="1">
      <alignment horizontal="center" vertical="center" wrapText="1"/>
    </xf>
    <xf numFmtId="3" fontId="19" fillId="48" borderId="32" xfId="0" applyNumberFormat="1" applyFont="1" applyFill="1" applyBorder="1" applyAlignment="1">
      <alignment horizontal="center" vertical="center" wrapText="1"/>
    </xf>
    <xf numFmtId="3" fontId="19" fillId="0" borderId="32" xfId="0" applyNumberFormat="1" applyFont="1" applyBorder="1" applyAlignment="1">
      <alignment horizontal="center" vertical="center"/>
    </xf>
    <xf numFmtId="0" fontId="7" fillId="0" borderId="67" xfId="0" applyFont="1" applyBorder="1" applyAlignment="1">
      <alignment horizontal="left" vertical="center" wrapText="1" indent="2"/>
    </xf>
    <xf numFmtId="3" fontId="29" fillId="0" borderId="68" xfId="0" applyNumberFormat="1" applyFont="1" applyBorder="1" applyAlignment="1">
      <alignment horizontal="center" vertical="center" wrapText="1"/>
    </xf>
    <xf numFmtId="3" fontId="19" fillId="0" borderId="31" xfId="0" applyNumberFormat="1" applyFont="1" applyBorder="1" applyAlignment="1">
      <alignment horizontal="center" vertical="center"/>
    </xf>
    <xf numFmtId="0" fontId="7" fillId="0" borderId="69" xfId="0" applyFont="1" applyBorder="1" applyAlignment="1">
      <alignment horizontal="left" vertical="center" wrapText="1" indent="2"/>
    </xf>
    <xf numFmtId="3" fontId="29" fillId="49" borderId="50" xfId="0" applyNumberFormat="1" applyFont="1" applyFill="1" applyBorder="1" applyAlignment="1">
      <alignment horizontal="center" vertical="center" wrapText="1"/>
    </xf>
    <xf numFmtId="3" fontId="19" fillId="49" borderId="28" xfId="0" applyNumberFormat="1" applyFont="1" applyFill="1" applyBorder="1" applyAlignment="1">
      <alignment horizontal="center" vertical="center"/>
    </xf>
    <xf numFmtId="0" fontId="74" fillId="0" borderId="0" xfId="0" applyFont="1" applyAlignment="1">
      <alignment vertical="center"/>
    </xf>
    <xf numFmtId="0" fontId="19" fillId="49" borderId="52" xfId="0" applyFont="1" applyFill="1" applyBorder="1"/>
    <xf numFmtId="3" fontId="22" fillId="49" borderId="53" xfId="0" applyNumberFormat="1" applyFont="1" applyFill="1" applyBorder="1" applyAlignment="1">
      <alignment horizontal="center"/>
    </xf>
    <xf numFmtId="0" fontId="19" fillId="51" borderId="0" xfId="0" applyFont="1" applyFill="1"/>
    <xf numFmtId="3" fontId="22" fillId="51" borderId="0" xfId="0" applyNumberFormat="1" applyFont="1" applyFill="1" applyAlignment="1">
      <alignment horizontal="center"/>
    </xf>
    <xf numFmtId="3" fontId="21" fillId="0" borderId="0" xfId="0" applyNumberFormat="1" applyFont="1"/>
    <xf numFmtId="0" fontId="67" fillId="0" borderId="20" xfId="0" applyFont="1" applyBorder="1" applyAlignment="1">
      <alignment horizontal="center" vertical="center" wrapText="1"/>
    </xf>
    <xf numFmtId="0" fontId="76" fillId="0" borderId="20" xfId="0" applyFont="1" applyBorder="1" applyAlignment="1">
      <alignment horizontal="center" vertical="center" wrapText="1"/>
    </xf>
    <xf numFmtId="0" fontId="67" fillId="0" borderId="41" xfId="0" applyFont="1" applyBorder="1" applyAlignment="1">
      <alignment horizontal="center" vertical="center" wrapText="1"/>
    </xf>
    <xf numFmtId="0" fontId="67" fillId="0" borderId="42" xfId="0" applyFont="1" applyBorder="1" applyAlignment="1">
      <alignment horizontal="center" vertical="center" wrapText="1"/>
    </xf>
    <xf numFmtId="0" fontId="67" fillId="0" borderId="43" xfId="0" applyFont="1" applyBorder="1" applyAlignment="1">
      <alignment horizontal="center" vertical="center" wrapText="1"/>
    </xf>
    <xf numFmtId="0" fontId="67" fillId="0" borderId="44" xfId="0" applyFont="1" applyBorder="1" applyAlignment="1">
      <alignment horizontal="center" vertical="center" wrapText="1"/>
    </xf>
    <xf numFmtId="0" fontId="67" fillId="0" borderId="45" xfId="0" applyFont="1" applyBorder="1" applyAlignment="1">
      <alignment horizontal="center" vertical="center" wrapText="1"/>
    </xf>
    <xf numFmtId="0" fontId="76" fillId="0" borderId="44" xfId="0" applyFont="1" applyBorder="1" applyAlignment="1">
      <alignment vertical="center" wrapText="1"/>
    </xf>
    <xf numFmtId="0" fontId="76" fillId="0" borderId="45" xfId="0" applyFont="1" applyBorder="1" applyAlignment="1">
      <alignment horizontal="center" vertical="center" wrapText="1"/>
    </xf>
    <xf numFmtId="49" fontId="76" fillId="0" borderId="44" xfId="0" applyNumberFormat="1" applyFont="1" applyBorder="1" applyAlignment="1">
      <alignment vertical="center" wrapText="1"/>
    </xf>
    <xf numFmtId="49" fontId="76" fillId="0" borderId="46" xfId="0" applyNumberFormat="1" applyFont="1" applyBorder="1" applyAlignment="1">
      <alignment vertical="center" wrapText="1"/>
    </xf>
    <xf numFmtId="0" fontId="76" fillId="0" borderId="47" xfId="0" applyFont="1" applyBorder="1" applyAlignment="1">
      <alignment horizontal="center" vertical="center" wrapText="1"/>
    </xf>
    <xf numFmtId="0" fontId="76" fillId="0" borderId="48" xfId="0" applyFont="1" applyBorder="1" applyAlignment="1">
      <alignment horizontal="center" vertical="center" wrapText="1"/>
    </xf>
    <xf numFmtId="0" fontId="76" fillId="0" borderId="55" xfId="0" applyFont="1" applyBorder="1" applyAlignment="1">
      <alignment vertical="center" wrapText="1"/>
    </xf>
    <xf numFmtId="3" fontId="76" fillId="0" borderId="56" xfId="0" applyNumberFormat="1" applyFont="1" applyBorder="1" applyAlignment="1">
      <alignment horizontal="center" vertical="center" wrapText="1"/>
    </xf>
    <xf numFmtId="3" fontId="76" fillId="0" borderId="57" xfId="0" applyNumberFormat="1" applyFont="1" applyBorder="1" applyAlignment="1">
      <alignment horizontal="center" vertical="center" wrapText="1"/>
    </xf>
    <xf numFmtId="0" fontId="67" fillId="0" borderId="46" xfId="0" applyFont="1" applyBorder="1" applyAlignment="1">
      <alignment horizontal="center" vertical="center" wrapText="1"/>
    </xf>
    <xf numFmtId="0" fontId="67" fillId="0" borderId="47" xfId="0" applyFont="1" applyBorder="1" applyAlignment="1">
      <alignment horizontal="center" vertical="center" wrapText="1"/>
    </xf>
    <xf numFmtId="0" fontId="67" fillId="0" borderId="48" xfId="0" applyFont="1" applyBorder="1" applyAlignment="1">
      <alignment horizontal="center" vertical="center" wrapText="1"/>
    </xf>
    <xf numFmtId="49" fontId="0" fillId="0" borderId="0" xfId="0" applyNumberFormat="1" applyAlignment="1">
      <alignment horizontal="left"/>
    </xf>
    <xf numFmtId="0" fontId="77" fillId="0" borderId="20" xfId="0" applyFont="1" applyBorder="1" applyAlignment="1">
      <alignment horizontal="center" vertical="center" wrapText="1"/>
    </xf>
    <xf numFmtId="0" fontId="77" fillId="0" borderId="45" xfId="0" applyFont="1" applyBorder="1" applyAlignment="1">
      <alignment horizontal="center" vertical="center" wrapText="1"/>
    </xf>
    <xf numFmtId="49" fontId="26" fillId="0" borderId="41" xfId="0" applyNumberFormat="1" applyFont="1" applyBorder="1" applyAlignment="1">
      <alignment horizontal="left" vertical="center" wrapText="1"/>
    </xf>
    <xf numFmtId="0" fontId="0" fillId="0" borderId="45" xfId="0" applyBorder="1"/>
    <xf numFmtId="0" fontId="0" fillId="0" borderId="46" xfId="0" applyBorder="1" applyAlignment="1">
      <alignment horizontal="left"/>
    </xf>
    <xf numFmtId="49" fontId="26" fillId="0" borderId="55" xfId="0" applyNumberFormat="1" applyFont="1" applyBorder="1" applyAlignment="1">
      <alignment horizontal="left" vertical="center" wrapText="1"/>
    </xf>
    <xf numFmtId="49" fontId="26" fillId="0" borderId="46" xfId="0" applyNumberFormat="1" applyFont="1" applyBorder="1" applyAlignment="1">
      <alignment horizontal="left" vertical="center" wrapText="1"/>
    </xf>
    <xf numFmtId="0" fontId="73" fillId="50" borderId="0" xfId="0" applyFont="1" applyFill="1" applyAlignment="1">
      <alignment horizontal="left" vertical="center"/>
    </xf>
    <xf numFmtId="0" fontId="0" fillId="0" borderId="0" xfId="0"/>
    <xf numFmtId="0" fontId="77" fillId="0" borderId="57" xfId="0" applyFont="1" applyBorder="1" applyAlignment="1">
      <alignment horizontal="center" vertical="center" wrapText="1"/>
    </xf>
    <xf numFmtId="0" fontId="78" fillId="50" borderId="0" xfId="0" applyFont="1" applyFill="1" applyAlignment="1">
      <alignment vertical="center"/>
    </xf>
    <xf numFmtId="170" fontId="0" fillId="0" borderId="0" xfId="0" applyNumberFormat="1" applyAlignment="1">
      <alignment horizontal="center"/>
    </xf>
    <xf numFmtId="0" fontId="25" fillId="0" borderId="44" xfId="0" applyFont="1" applyBorder="1" applyAlignment="1">
      <alignment horizontal="left" vertical="center" wrapText="1"/>
    </xf>
    <xf numFmtId="0" fontId="25" fillId="0" borderId="46" xfId="0" applyFont="1" applyBorder="1" applyAlignment="1">
      <alignment horizontal="left" vertical="center" wrapText="1"/>
    </xf>
    <xf numFmtId="0" fontId="24" fillId="0" borderId="55" xfId="0" applyFont="1" applyBorder="1" applyAlignment="1">
      <alignment horizontal="left" vertical="center" wrapText="1"/>
    </xf>
    <xf numFmtId="0" fontId="24" fillId="0" borderId="46" xfId="0" applyFont="1" applyBorder="1" applyAlignment="1">
      <alignment horizontal="left" vertical="center" wrapText="1"/>
    </xf>
    <xf numFmtId="0" fontId="24" fillId="0" borderId="47" xfId="0" applyFont="1" applyBorder="1" applyAlignment="1">
      <alignment horizontal="center" vertical="center" wrapText="1"/>
    </xf>
    <xf numFmtId="0" fontId="24" fillId="0" borderId="48" xfId="0" applyFont="1" applyBorder="1" applyAlignment="1">
      <alignment horizontal="center" vertical="center" wrapText="1"/>
    </xf>
    <xf numFmtId="170" fontId="0" fillId="50" borderId="0" xfId="0" applyNumberFormat="1" applyFill="1" applyAlignment="1">
      <alignment horizontal="center"/>
    </xf>
    <xf numFmtId="49" fontId="19" fillId="0" borderId="33" xfId="0" applyNumberFormat="1" applyFont="1" applyBorder="1"/>
    <xf numFmtId="0" fontId="0" fillId="0" borderId="52" xfId="0" applyBorder="1" applyAlignment="1">
      <alignment horizontal="center"/>
    </xf>
    <xf numFmtId="0" fontId="0" fillId="0" borderId="53" xfId="0" applyBorder="1" applyAlignment="1">
      <alignment horizontal="center"/>
    </xf>
    <xf numFmtId="0" fontId="74" fillId="50" borderId="0" xfId="0" applyFont="1" applyFill="1" applyAlignment="1">
      <alignment horizontal="left" vertical="center"/>
    </xf>
    <xf numFmtId="0" fontId="19" fillId="50" borderId="0" xfId="0" applyFont="1" applyFill="1"/>
    <xf numFmtId="0" fontId="63" fillId="46" borderId="43" xfId="0" applyFont="1" applyFill="1" applyBorder="1" applyAlignment="1">
      <alignment horizontal="center" vertical="center" wrapText="1"/>
    </xf>
    <xf numFmtId="0" fontId="75" fillId="0" borderId="44" xfId="0" applyFont="1" applyBorder="1" applyAlignment="1">
      <alignment vertical="center" wrapText="1"/>
    </xf>
    <xf numFmtId="0" fontId="1" fillId="0" borderId="45" xfId="0" applyFont="1" applyBorder="1" applyAlignment="1">
      <alignment horizontal="center" vertical="center" wrapText="1"/>
    </xf>
    <xf numFmtId="0" fontId="0" fillId="0" borderId="44" xfId="0" applyFont="1" applyBorder="1"/>
    <xf numFmtId="0" fontId="0" fillId="0" borderId="45" xfId="0" applyFont="1" applyBorder="1"/>
    <xf numFmtId="0" fontId="79" fillId="46" borderId="45" xfId="0" applyFont="1" applyFill="1" applyBorder="1" applyAlignment="1">
      <alignment horizontal="center" vertical="center" wrapText="1"/>
    </xf>
    <xf numFmtId="0" fontId="75" fillId="0" borderId="46" xfId="0" applyFont="1" applyBorder="1" applyAlignment="1">
      <alignment vertical="center" wrapText="1"/>
    </xf>
    <xf numFmtId="0" fontId="1" fillId="0" borderId="48" xfId="0" applyFont="1" applyBorder="1" applyAlignment="1">
      <alignment horizontal="center" vertical="center" wrapText="1"/>
    </xf>
    <xf numFmtId="0" fontId="63" fillId="46" borderId="63" xfId="0" applyFont="1" applyFill="1" applyBorder="1" applyAlignment="1">
      <alignment horizontal="center" vertical="center" wrapText="1"/>
    </xf>
    <xf numFmtId="0" fontId="62" fillId="0" borderId="0" xfId="0" applyFont="1" applyAlignment="1">
      <alignment horizontal="center" vertical="center" wrapText="1"/>
    </xf>
    <xf numFmtId="0" fontId="63" fillId="46" borderId="24" xfId="0" applyFont="1" applyFill="1" applyBorder="1" applyAlignment="1">
      <alignment horizontal="center" vertical="center" wrapText="1"/>
    </xf>
    <xf numFmtId="3" fontId="57" fillId="0" borderId="65" xfId="0" applyNumberFormat="1" applyFont="1" applyBorder="1" applyAlignment="1">
      <alignment horizontal="center" vertical="center" wrapText="1"/>
    </xf>
    <xf numFmtId="3" fontId="74" fillId="0" borderId="0" xfId="0" applyNumberFormat="1" applyFont="1" applyAlignment="1">
      <alignment horizontal="center" vertical="center" wrapText="1"/>
    </xf>
    <xf numFmtId="0" fontId="57" fillId="0" borderId="65" xfId="0" applyFont="1" applyBorder="1" applyAlignment="1">
      <alignment horizontal="center" vertical="center" wrapText="1"/>
    </xf>
    <xf numFmtId="0" fontId="74" fillId="0" borderId="0" xfId="0" applyFont="1" applyAlignment="1">
      <alignment horizontal="center" vertical="center" wrapText="1"/>
    </xf>
    <xf numFmtId="0" fontId="7" fillId="0" borderId="64" xfId="0" applyFont="1" applyBorder="1" applyAlignment="1">
      <alignment horizontal="left" vertical="center" wrapText="1" indent="8"/>
    </xf>
    <xf numFmtId="3" fontId="57" fillId="48" borderId="65" xfId="0" applyNumberFormat="1" applyFont="1" applyFill="1" applyBorder="1" applyAlignment="1">
      <alignment horizontal="center" vertical="center" wrapText="1"/>
    </xf>
    <xf numFmtId="3" fontId="19" fillId="48" borderId="30" xfId="0" applyNumberFormat="1" applyFont="1" applyFill="1" applyBorder="1" applyAlignment="1">
      <alignment horizontal="center" vertical="center"/>
    </xf>
    <xf numFmtId="3" fontId="19" fillId="0" borderId="32" xfId="0" applyNumberFormat="1" applyFont="1" applyBorder="1" applyAlignment="1">
      <alignment horizontal="center" vertical="center" wrapText="1"/>
    </xf>
    <xf numFmtId="3" fontId="57" fillId="49" borderId="65" xfId="0" applyNumberFormat="1" applyFont="1" applyFill="1" applyBorder="1" applyAlignment="1">
      <alignment horizontal="center" vertical="center" wrapText="1"/>
    </xf>
    <xf numFmtId="3" fontId="19" fillId="49" borderId="32" xfId="0" applyNumberFormat="1" applyFont="1" applyFill="1" applyBorder="1" applyAlignment="1">
      <alignment horizontal="center" vertical="center"/>
    </xf>
    <xf numFmtId="0" fontId="38" fillId="0" borderId="0" xfId="0" applyFont="1" applyAlignment="1">
      <alignment vertical="center"/>
    </xf>
    <xf numFmtId="0" fontId="80" fillId="0" borderId="0" xfId="0" applyFont="1" applyAlignment="1">
      <alignment vertical="center"/>
    </xf>
    <xf numFmtId="3" fontId="19" fillId="49" borderId="53" xfId="0" applyNumberFormat="1" applyFont="1" applyFill="1" applyBorder="1" applyAlignment="1">
      <alignment horizontal="center"/>
    </xf>
    <xf numFmtId="0" fontId="74" fillId="50" borderId="0" xfId="0" applyFont="1" applyFill="1"/>
    <xf numFmtId="0" fontId="81" fillId="0" borderId="20" xfId="0" applyFont="1" applyBorder="1" applyAlignment="1">
      <alignment horizontal="center" vertical="center" wrapText="1"/>
    </xf>
    <xf numFmtId="0" fontId="81" fillId="0" borderId="45" xfId="0" applyFont="1" applyBorder="1" applyAlignment="1">
      <alignment horizontal="center" vertical="center" wrapText="1"/>
    </xf>
    <xf numFmtId="0" fontId="81" fillId="0" borderId="47" xfId="0" applyFont="1" applyBorder="1" applyAlignment="1">
      <alignment horizontal="center" vertical="center" wrapText="1"/>
    </xf>
    <xf numFmtId="0" fontId="81" fillId="0" borderId="48" xfId="0" applyFont="1" applyBorder="1" applyAlignment="1">
      <alignment horizontal="center" vertical="center" wrapText="1"/>
    </xf>
    <xf numFmtId="0" fontId="68" fillId="0" borderId="55" xfId="0" applyFont="1" applyBorder="1" applyAlignment="1">
      <alignment vertical="center" wrapText="1"/>
    </xf>
    <xf numFmtId="3" fontId="81" fillId="0" borderId="56" xfId="0" applyNumberFormat="1" applyFont="1" applyBorder="1" applyAlignment="1">
      <alignment horizontal="center" vertical="center" wrapText="1"/>
    </xf>
    <xf numFmtId="3" fontId="81" fillId="0" borderId="57" xfId="0" applyNumberFormat="1" applyFont="1" applyBorder="1" applyAlignment="1">
      <alignment horizontal="center" vertical="center" wrapText="1"/>
    </xf>
    <xf numFmtId="0" fontId="73" fillId="50" borderId="0" xfId="0" applyFont="1" applyFill="1" applyAlignment="1">
      <alignment vertical="center"/>
    </xf>
    <xf numFmtId="0" fontId="84" fillId="50" borderId="0" xfId="0" applyFont="1" applyFill="1" applyAlignment="1">
      <alignment horizontal="left" vertical="center"/>
    </xf>
    <xf numFmtId="0" fontId="75" fillId="0" borderId="44" xfId="0" applyFont="1" applyBorder="1" applyAlignment="1">
      <alignment horizontal="center" vertical="center" wrapText="1"/>
    </xf>
    <xf numFmtId="0" fontId="75" fillId="0" borderId="46" xfId="0" applyFont="1" applyBorder="1" applyAlignment="1">
      <alignment horizontal="center" vertical="center" wrapText="1"/>
    </xf>
    <xf numFmtId="0" fontId="19" fillId="0" borderId="54" xfId="0" applyFont="1" applyBorder="1"/>
    <xf numFmtId="0" fontId="19" fillId="0" borderId="39" xfId="0" applyFont="1" applyBorder="1"/>
    <xf numFmtId="0" fontId="19" fillId="0" borderId="51" xfId="0" applyFont="1" applyBorder="1"/>
    <xf numFmtId="0" fontId="19" fillId="0" borderId="22" xfId="0" applyFont="1" applyBorder="1"/>
    <xf numFmtId="0" fontId="19" fillId="0" borderId="40" xfId="0" applyFont="1" applyBorder="1"/>
    <xf numFmtId="0" fontId="62" fillId="46" borderId="26" xfId="0" applyFont="1" applyFill="1" applyBorder="1" applyAlignment="1">
      <alignment horizontal="center" vertical="center" wrapText="1"/>
    </xf>
    <xf numFmtId="3" fontId="62" fillId="46" borderId="26" xfId="0" applyNumberFormat="1" applyFont="1" applyFill="1" applyBorder="1" applyAlignment="1">
      <alignment horizontal="center" vertical="center" wrapText="1"/>
    </xf>
    <xf numFmtId="3" fontId="0" fillId="0" borderId="42" xfId="0" applyNumberFormat="1" applyBorder="1" applyAlignment="1">
      <alignment horizontal="center"/>
    </xf>
    <xf numFmtId="171" fontId="0" fillId="0" borderId="43" xfId="0" applyNumberFormat="1" applyBorder="1" applyAlignment="1">
      <alignment horizontal="center"/>
    </xf>
    <xf numFmtId="3" fontId="0" fillId="0" borderId="20" xfId="0" applyNumberFormat="1" applyBorder="1" applyAlignment="1">
      <alignment horizontal="center"/>
    </xf>
    <xf numFmtId="171" fontId="0" fillId="0" borderId="45" xfId="0" applyNumberFormat="1" applyBorder="1" applyAlignment="1">
      <alignment horizontal="center"/>
    </xf>
    <xf numFmtId="0" fontId="62" fillId="46" borderId="70" xfId="0" applyFont="1" applyFill="1" applyBorder="1" applyAlignment="1">
      <alignment horizontal="center" vertical="center" wrapText="1"/>
    </xf>
    <xf numFmtId="0" fontId="62" fillId="46" borderId="71" xfId="0" applyFont="1" applyFill="1" applyBorder="1" applyAlignment="1">
      <alignment horizontal="center" vertical="center" wrapText="1"/>
    </xf>
    <xf numFmtId="171" fontId="62" fillId="46" borderId="26" xfId="0" applyNumberFormat="1" applyFont="1" applyFill="1" applyBorder="1" applyAlignment="1">
      <alignment horizontal="center" vertical="center" wrapText="1"/>
    </xf>
    <xf numFmtId="0" fontId="75" fillId="0" borderId="41" xfId="0" applyFont="1" applyBorder="1" applyAlignment="1">
      <alignment horizontal="center" vertical="center" wrapText="1"/>
    </xf>
    <xf numFmtId="0" fontId="0" fillId="0" borderId="47" xfId="0" applyBorder="1"/>
    <xf numFmtId="0" fontId="0" fillId="0" borderId="48" xfId="0" applyBorder="1"/>
    <xf numFmtId="3" fontId="57" fillId="47" borderId="65" xfId="0" applyNumberFormat="1" applyFont="1" applyFill="1" applyBorder="1" applyAlignment="1">
      <alignment horizontal="center" vertical="center" wrapText="1"/>
    </xf>
    <xf numFmtId="0" fontId="1" fillId="0" borderId="66" xfId="0" applyFont="1" applyBorder="1" applyAlignment="1">
      <alignment horizontal="left" vertical="center" wrapText="1" indent="2"/>
    </xf>
    <xf numFmtId="3" fontId="57" fillId="47" borderId="26" xfId="0" applyNumberFormat="1" applyFont="1" applyFill="1" applyBorder="1" applyAlignment="1">
      <alignment horizontal="center" vertical="center" wrapText="1"/>
    </xf>
    <xf numFmtId="0" fontId="1" fillId="0" borderId="69" xfId="0" applyFont="1" applyBorder="1" applyAlignment="1">
      <alignment horizontal="left" vertical="center" wrapText="1" indent="2"/>
    </xf>
    <xf numFmtId="3" fontId="19" fillId="0" borderId="28" xfId="0" applyNumberFormat="1" applyFont="1" applyBorder="1" applyAlignment="1">
      <alignment horizontal="center" vertical="center"/>
    </xf>
    <xf numFmtId="0" fontId="1" fillId="0" borderId="0" xfId="0" applyFont="1" applyAlignment="1">
      <alignment horizontal="left" vertical="center" wrapText="1" indent="2"/>
    </xf>
    <xf numFmtId="3" fontId="19" fillId="0" borderId="0" xfId="0" applyNumberFormat="1" applyFont="1" applyAlignment="1">
      <alignment horizontal="center" vertical="center"/>
    </xf>
    <xf numFmtId="0" fontId="7" fillId="0" borderId="0" xfId="0" applyFont="1" applyAlignment="1">
      <alignment horizontal="left" vertical="center" wrapText="1" indent="2"/>
    </xf>
    <xf numFmtId="3" fontId="19" fillId="0" borderId="0" xfId="0" applyNumberFormat="1" applyFont="1" applyAlignment="1">
      <alignment horizontal="center" vertical="center" wrapText="1"/>
    </xf>
    <xf numFmtId="3" fontId="57" fillId="51" borderId="65" xfId="0" applyNumberFormat="1" applyFont="1" applyFill="1" applyBorder="1" applyAlignment="1">
      <alignment horizontal="center" vertical="center" wrapText="1"/>
    </xf>
    <xf numFmtId="3" fontId="19" fillId="51" borderId="28" xfId="0" applyNumberFormat="1" applyFont="1" applyFill="1" applyBorder="1" applyAlignment="1">
      <alignment horizontal="center" vertical="center"/>
    </xf>
    <xf numFmtId="3" fontId="19" fillId="51" borderId="0" xfId="0" applyNumberFormat="1" applyFont="1" applyFill="1" applyAlignment="1">
      <alignment horizontal="center"/>
    </xf>
    <xf numFmtId="49" fontId="26" fillId="0" borderId="36" xfId="0" applyNumberFormat="1" applyFont="1" applyBorder="1" applyAlignment="1">
      <alignment vertical="center" wrapText="1"/>
    </xf>
    <xf numFmtId="49" fontId="26" fillId="0" borderId="32" xfId="0" applyNumberFormat="1" applyFont="1" applyBorder="1" applyAlignment="1">
      <alignment vertical="center" wrapText="1"/>
    </xf>
    <xf numFmtId="0" fontId="24" fillId="0" borderId="17"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49" fontId="26" fillId="0" borderId="37" xfId="0" applyNumberFormat="1" applyFont="1" applyBorder="1" applyAlignment="1">
      <alignment vertical="center" wrapText="1"/>
    </xf>
    <xf numFmtId="0" fontId="19" fillId="0" borderId="72" xfId="0" applyFont="1" applyBorder="1" applyAlignment="1">
      <alignment horizontal="center"/>
    </xf>
    <xf numFmtId="0" fontId="19" fillId="0" borderId="73" xfId="0" applyFont="1" applyBorder="1" applyAlignment="1">
      <alignment horizontal="center"/>
    </xf>
    <xf numFmtId="0" fontId="19" fillId="0" borderId="53" xfId="0" applyFont="1" applyBorder="1" applyAlignment="1">
      <alignment horizontal="center"/>
    </xf>
    <xf numFmtId="49" fontId="23" fillId="0" borderId="36" xfId="0" applyNumberFormat="1" applyFont="1" applyBorder="1" applyAlignment="1">
      <alignment vertical="center" wrapText="1"/>
    </xf>
    <xf numFmtId="0" fontId="0" fillId="0" borderId="15" xfId="0" applyBorder="1" applyAlignment="1">
      <alignment horizontal="center"/>
    </xf>
    <xf numFmtId="49" fontId="23" fillId="0" borderId="37" xfId="0" applyNumberFormat="1" applyFont="1" applyBorder="1" applyAlignment="1">
      <alignment vertical="center" wrapText="1"/>
    </xf>
    <xf numFmtId="0" fontId="0" fillId="0" borderId="11" xfId="0" applyBorder="1" applyAlignment="1">
      <alignment horizontal="center"/>
    </xf>
    <xf numFmtId="0" fontId="0" fillId="0" borderId="13" xfId="0" applyBorder="1" applyAlignment="1">
      <alignment horizontal="center"/>
    </xf>
    <xf numFmtId="49" fontId="23" fillId="0" borderId="32" xfId="0" applyNumberFormat="1" applyFont="1" applyBorder="1" applyAlignment="1">
      <alignment vertical="center" wrapText="1"/>
    </xf>
    <xf numFmtId="0" fontId="82" fillId="0" borderId="41" xfId="0" applyFont="1" applyBorder="1" applyAlignment="1">
      <alignment horizontal="center" vertical="center" wrapText="1"/>
    </xf>
    <xf numFmtId="0" fontId="82" fillId="0" borderId="42" xfId="0" applyFont="1" applyBorder="1" applyAlignment="1">
      <alignment horizontal="center" vertical="center" wrapText="1"/>
    </xf>
    <xf numFmtId="0" fontId="82" fillId="0" borderId="43" xfId="0" applyFont="1" applyBorder="1" applyAlignment="1">
      <alignment horizontal="center" vertical="center" wrapText="1"/>
    </xf>
    <xf numFmtId="49" fontId="23" fillId="0" borderId="28" xfId="0" applyNumberFormat="1" applyFont="1" applyBorder="1" applyAlignment="1">
      <alignment vertical="center" wrapText="1"/>
    </xf>
    <xf numFmtId="0" fontId="0" fillId="0" borderId="76" xfId="0" applyBorder="1" applyAlignment="1">
      <alignment horizontal="center"/>
    </xf>
    <xf numFmtId="0" fontId="0" fillId="0" borderId="77" xfId="0" applyBorder="1" applyAlignment="1">
      <alignment horizontal="center"/>
    </xf>
    <xf numFmtId="0" fontId="0" fillId="0" borderId="78" xfId="0" applyBorder="1" applyAlignment="1">
      <alignment horizontal="center"/>
    </xf>
    <xf numFmtId="0" fontId="0" fillId="0" borderId="32" xfId="0" applyBorder="1"/>
    <xf numFmtId="0" fontId="0" fillId="0" borderId="37" xfId="0" applyBorder="1"/>
    <xf numFmtId="49" fontId="23" fillId="0" borderId="30" xfId="0" applyNumberFormat="1" applyFont="1" applyBorder="1" applyAlignment="1">
      <alignment vertical="center" wrapText="1"/>
    </xf>
    <xf numFmtId="0" fontId="82" fillId="0" borderId="79" xfId="0" applyFont="1" applyBorder="1" applyAlignment="1">
      <alignment horizontal="center" vertical="center" wrapText="1"/>
    </xf>
    <xf numFmtId="49" fontId="23" fillId="0" borderId="31" xfId="0" applyNumberFormat="1" applyFont="1" applyBorder="1" applyAlignment="1">
      <alignment vertical="center" wrapText="1"/>
    </xf>
    <xf numFmtId="0" fontId="0" fillId="0" borderId="80" xfId="0" applyBorder="1" applyAlignment="1">
      <alignment horizontal="center"/>
    </xf>
    <xf numFmtId="0" fontId="0" fillId="0" borderId="79" xfId="0" applyBorder="1" applyAlignment="1">
      <alignment horizontal="center"/>
    </xf>
    <xf numFmtId="49" fontId="19" fillId="51" borderId="33" xfId="0" applyNumberFormat="1" applyFont="1" applyFill="1" applyBorder="1" applyAlignment="1">
      <alignment wrapText="1"/>
    </xf>
    <xf numFmtId="0" fontId="25" fillId="0" borderId="28" xfId="0" applyFont="1" applyBorder="1" applyAlignment="1">
      <alignment vertical="center" wrapText="1"/>
    </xf>
    <xf numFmtId="0" fontId="25" fillId="0" borderId="35" xfId="0" applyFont="1" applyBorder="1" applyAlignment="1">
      <alignment vertical="center" wrapText="1"/>
    </xf>
    <xf numFmtId="0" fontId="23" fillId="0" borderId="35" xfId="0" applyFont="1" applyBorder="1" applyAlignment="1">
      <alignment vertical="center" wrapText="1"/>
    </xf>
    <xf numFmtId="0" fontId="19" fillId="0" borderId="41" xfId="0" applyFont="1" applyBorder="1"/>
    <xf numFmtId="0" fontId="25" fillId="0" borderId="76" xfId="0" applyFont="1" applyBorder="1" applyAlignment="1">
      <alignment vertical="center" wrapText="1"/>
    </xf>
    <xf numFmtId="0" fontId="19" fillId="0" borderId="46" xfId="0" applyFont="1" applyBorder="1"/>
    <xf numFmtId="0" fontId="19" fillId="0" borderId="47" xfId="0" applyFont="1" applyBorder="1" applyAlignment="1">
      <alignment horizontal="center"/>
    </xf>
    <xf numFmtId="0" fontId="19" fillId="0" borderId="48" xfId="0" applyFont="1" applyBorder="1" applyAlignment="1">
      <alignment horizontal="center"/>
    </xf>
    <xf numFmtId="0" fontId="83" fillId="46" borderId="38" xfId="0" applyFont="1" applyFill="1" applyBorder="1" applyAlignment="1">
      <alignment horizontal="center" vertical="center" wrapText="1"/>
    </xf>
    <xf numFmtId="0" fontId="83" fillId="46" borderId="39" xfId="0" applyFont="1" applyFill="1" applyBorder="1" applyAlignment="1">
      <alignment horizontal="center" vertical="center" wrapText="1"/>
    </xf>
    <xf numFmtId="0" fontId="74" fillId="0" borderId="41" xfId="0" applyFont="1" applyBorder="1" applyAlignment="1">
      <alignment vertical="center" wrapText="1"/>
    </xf>
    <xf numFmtId="0" fontId="74" fillId="0" borderId="44" xfId="0" applyFont="1" applyBorder="1" applyAlignment="1">
      <alignment vertical="center" wrapText="1"/>
    </xf>
    <xf numFmtId="0" fontId="74" fillId="0" borderId="46" xfId="0" applyFont="1" applyBorder="1" applyAlignment="1">
      <alignment vertical="center" wrapText="1"/>
    </xf>
    <xf numFmtId="0" fontId="0" fillId="0" borderId="0" xfId="0" applyFont="1" applyFill="1"/>
    <xf numFmtId="0" fontId="19" fillId="38" borderId="0" xfId="0" applyFont="1" applyFill="1"/>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Alignment="1">
      <alignment horizontal="left" vertical="top" wrapText="1"/>
    </xf>
    <xf numFmtId="164" fontId="7" fillId="0" borderId="0" xfId="0" applyNumberFormat="1" applyFont="1" applyAlignment="1">
      <alignment horizontal="left" vertical="center" wrapText="1"/>
    </xf>
    <xf numFmtId="0" fontId="7" fillId="0" borderId="0" xfId="0" applyFont="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left" vertical="center" wrapText="1"/>
    </xf>
    <xf numFmtId="0" fontId="58" fillId="0" borderId="0" xfId="0" applyFont="1" applyAlignment="1">
      <alignment horizontal="left" vertical="top" wrapText="1"/>
    </xf>
    <xf numFmtId="0" fontId="5" fillId="0" borderId="0" xfId="0" applyFont="1" applyAlignment="1">
      <alignment horizontal="left" vertical="center" wrapText="1"/>
    </xf>
    <xf numFmtId="0" fontId="4" fillId="0" borderId="0" xfId="0" applyFont="1" applyAlignment="1">
      <alignment horizontal="left" vertical="center"/>
    </xf>
    <xf numFmtId="0" fontId="12" fillId="0" borderId="0" xfId="0" applyFont="1" applyAlignment="1">
      <alignment horizontal="left" vertical="top"/>
    </xf>
    <xf numFmtId="0" fontId="14" fillId="0" borderId="0" xfId="0" applyFont="1" applyAlignment="1">
      <alignment horizontal="left" vertical="center"/>
    </xf>
    <xf numFmtId="0" fontId="15" fillId="0" borderId="0" xfId="0" applyFont="1" applyAlignment="1">
      <alignment horizontal="left" vertical="center" wrapText="1"/>
    </xf>
    <xf numFmtId="0" fontId="4" fillId="0" borderId="0" xfId="0" applyFont="1" applyAlignment="1">
      <alignment horizontal="left" vertical="center" wrapText="1"/>
    </xf>
    <xf numFmtId="0" fontId="19" fillId="0" borderId="22" xfId="0" applyFont="1" applyBorder="1" applyAlignment="1">
      <alignment horizontal="left" vertical="top"/>
    </xf>
    <xf numFmtId="0" fontId="19" fillId="0" borderId="22" xfId="0" applyFont="1" applyBorder="1" applyAlignment="1">
      <alignment horizontal="left"/>
    </xf>
    <xf numFmtId="0" fontId="26" fillId="0" borderId="42" xfId="0" applyFont="1" applyBorder="1" applyAlignment="1">
      <alignment horizontal="center" vertical="center" wrapText="1"/>
    </xf>
    <xf numFmtId="0" fontId="26" fillId="0" borderId="43" xfId="0" applyFont="1" applyBorder="1" applyAlignment="1">
      <alignment horizontal="center" vertical="center" wrapText="1"/>
    </xf>
    <xf numFmtId="0" fontId="72" fillId="0" borderId="42" xfId="0" applyFont="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72" fillId="0" borderId="47"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59" xfId="0" applyFont="1" applyBorder="1" applyAlignment="1">
      <alignment horizontal="center" vertical="center"/>
    </xf>
    <xf numFmtId="0" fontId="19" fillId="0" borderId="38" xfId="0" applyFont="1" applyBorder="1" applyAlignment="1">
      <alignment horizontal="center"/>
    </xf>
    <xf numFmtId="0" fontId="19" fillId="0" borderId="0" xfId="0" applyFont="1" applyAlignment="1">
      <alignment horizontal="center" vertical="center"/>
    </xf>
    <xf numFmtId="0" fontId="19" fillId="0" borderId="39" xfId="0" applyFont="1" applyBorder="1" applyAlignment="1">
      <alignment horizontal="center"/>
    </xf>
    <xf numFmtId="0" fontId="24" fillId="0" borderId="54" xfId="0" applyFont="1" applyBorder="1" applyAlignment="1">
      <alignment horizontal="center"/>
    </xf>
    <xf numFmtId="0" fontId="0" fillId="0" borderId="39" xfId="0" applyBorder="1" applyAlignment="1">
      <alignment horizontal="center"/>
    </xf>
    <xf numFmtId="0" fontId="24" fillId="0" borderId="0" xfId="0" applyFont="1" applyAlignment="1">
      <alignment horizontal="center"/>
    </xf>
    <xf numFmtId="0" fontId="0" fillId="0" borderId="0" xfId="0" applyAlignment="1">
      <alignment horizontal="center"/>
    </xf>
    <xf numFmtId="0" fontId="24" fillId="0" borderId="58" xfId="0" applyFont="1" applyBorder="1" applyAlignment="1">
      <alignment horizontal="center" vertical="center"/>
    </xf>
    <xf numFmtId="0" fontId="0" fillId="0" borderId="38" xfId="0" applyBorder="1" applyAlignment="1">
      <alignment horizontal="center"/>
    </xf>
    <xf numFmtId="0" fontId="24" fillId="0" borderId="59" xfId="0" applyFont="1" applyBorder="1" applyAlignment="1">
      <alignment horizontal="center" vertical="center"/>
    </xf>
    <xf numFmtId="0" fontId="0" fillId="0" borderId="59" xfId="0" applyBorder="1" applyAlignment="1">
      <alignment horizontal="center"/>
    </xf>
    <xf numFmtId="0" fontId="19" fillId="0" borderId="33" xfId="0" applyFont="1" applyBorder="1" applyAlignment="1">
      <alignment horizontal="center"/>
    </xf>
    <xf numFmtId="0" fontId="0" fillId="0" borderId="50" xfId="0" applyBorder="1" applyAlignment="1">
      <alignment horizontal="center"/>
    </xf>
    <xf numFmtId="3" fontId="29" fillId="0" borderId="66" xfId="0" applyNumberFormat="1" applyFont="1" applyBorder="1" applyAlignment="1">
      <alignment horizontal="center" vertical="center" wrapText="1"/>
    </xf>
    <xf numFmtId="0" fontId="21" fillId="0" borderId="64" xfId="0" applyFont="1" applyBorder="1" applyAlignment="1">
      <alignment horizontal="center" vertical="center" wrapText="1"/>
    </xf>
    <xf numFmtId="0" fontId="23" fillId="0" borderId="54" xfId="0" applyFont="1" applyBorder="1" applyAlignment="1">
      <alignment vertical="center" wrapText="1"/>
    </xf>
    <xf numFmtId="0" fontId="0" fillId="0" borderId="0" xfId="0"/>
    <xf numFmtId="0" fontId="24" fillId="0" borderId="42" xfId="0" applyFont="1" applyBorder="1" applyAlignment="1">
      <alignment horizontal="center" vertical="center" wrapText="1"/>
    </xf>
    <xf numFmtId="0" fontId="19" fillId="0" borderId="50" xfId="0" applyFont="1" applyBorder="1" applyAlignment="1">
      <alignment horizontal="center"/>
    </xf>
    <xf numFmtId="0" fontId="19" fillId="0" borderId="33" xfId="0" applyFont="1" applyBorder="1"/>
    <xf numFmtId="0" fontId="19" fillId="0" borderId="50" xfId="0" applyFont="1" applyBorder="1"/>
    <xf numFmtId="0" fontId="24" fillId="0" borderId="72"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53" xfId="0" applyFont="1" applyBorder="1" applyAlignment="1">
      <alignment horizontal="center" vertical="center" wrapText="1"/>
    </xf>
    <xf numFmtId="0" fontId="19" fillId="0" borderId="33"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xf>
    <xf numFmtId="0" fontId="24" fillId="0" borderId="42" xfId="0" applyFont="1" applyBorder="1" applyAlignment="1">
      <alignment horizontal="center" vertical="center"/>
    </xf>
    <xf numFmtId="0" fontId="0" fillId="0" borderId="43" xfId="0" applyBorder="1" applyAlignment="1">
      <alignment horizontal="center"/>
    </xf>
    <xf numFmtId="0" fontId="83" fillId="46" borderId="26" xfId="0" applyFont="1" applyFill="1" applyBorder="1" applyAlignment="1">
      <alignment vertical="center" wrapText="1"/>
    </xf>
    <xf numFmtId="0" fontId="83" fillId="46" borderId="29" xfId="0" applyFont="1" applyFill="1" applyBorder="1" applyAlignment="1">
      <alignment vertical="center" wrapText="1"/>
    </xf>
    <xf numFmtId="0" fontId="83" fillId="46" borderId="26" xfId="0" applyFont="1" applyFill="1" applyBorder="1" applyAlignment="1">
      <alignment horizontal="center" vertical="center" wrapText="1"/>
    </xf>
    <xf numFmtId="0" fontId="83" fillId="46" borderId="29" xfId="0" applyFont="1" applyFill="1" applyBorder="1" applyAlignment="1">
      <alignment horizontal="center" vertical="center" wrapText="1"/>
    </xf>
    <xf numFmtId="3" fontId="74" fillId="0" borderId="20" xfId="0" applyNumberFormat="1" applyFont="1" applyBorder="1" applyAlignment="1">
      <alignment horizontal="center" vertical="center" wrapText="1"/>
    </xf>
    <xf numFmtId="3" fontId="74" fillId="0" borderId="47" xfId="0" applyNumberFormat="1" applyFont="1" applyBorder="1" applyAlignment="1">
      <alignment horizontal="center" vertical="center" wrapText="1"/>
    </xf>
    <xf numFmtId="0" fontId="74" fillId="0" borderId="0" xfId="0" applyFont="1" applyAlignment="1">
      <alignment horizontal="left" vertical="center" wrapText="1"/>
    </xf>
    <xf numFmtId="0" fontId="0" fillId="0" borderId="0" xfId="0" applyAlignment="1">
      <alignment horizontal="left"/>
    </xf>
    <xf numFmtId="0" fontId="19" fillId="0" borderId="58" xfId="0" applyFont="1" applyBorder="1" applyAlignment="1">
      <alignment wrapText="1"/>
    </xf>
    <xf numFmtId="0" fontId="19" fillId="0" borderId="59" xfId="0" applyFont="1" applyBorder="1" applyAlignment="1">
      <alignment wrapText="1"/>
    </xf>
    <xf numFmtId="0" fontId="19" fillId="0" borderId="38" xfId="0" applyFont="1" applyBorder="1" applyAlignment="1">
      <alignment wrapText="1"/>
    </xf>
    <xf numFmtId="1" fontId="19" fillId="0" borderId="42" xfId="0" applyNumberFormat="1" applyFont="1" applyBorder="1" applyAlignment="1">
      <alignment horizontal="center"/>
    </xf>
    <xf numFmtId="1" fontId="19" fillId="0" borderId="20" xfId="0" applyNumberFormat="1" applyFont="1" applyBorder="1" applyAlignment="1">
      <alignment horizontal="center"/>
    </xf>
    <xf numFmtId="2" fontId="0" fillId="0" borderId="0" xfId="0" applyNumberFormat="1"/>
  </cellXfs>
  <cellStyles count="116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ctual Date" xfId="26" xr:uid="{00000000-0005-0000-0000-000018000000}"/>
    <cellStyle name="Bad 2" xfId="27" xr:uid="{00000000-0005-0000-0000-000019000000}"/>
    <cellStyle name="Calculation 2" xfId="28" xr:uid="{00000000-0005-0000-0000-00001A000000}"/>
    <cellStyle name="Check Cell 2" xfId="29" xr:uid="{00000000-0005-0000-0000-00001B000000}"/>
    <cellStyle name="Currency 2" xfId="30" xr:uid="{00000000-0005-0000-0000-00001C000000}"/>
    <cellStyle name="Currency 2 10" xfId="31" xr:uid="{00000000-0005-0000-0000-00001D000000}"/>
    <cellStyle name="Currency 2 11" xfId="32" xr:uid="{00000000-0005-0000-0000-00001E000000}"/>
    <cellStyle name="Currency 2 12" xfId="33" xr:uid="{00000000-0005-0000-0000-00001F000000}"/>
    <cellStyle name="Currency 2 13" xfId="34" xr:uid="{00000000-0005-0000-0000-000020000000}"/>
    <cellStyle name="Currency 2 14" xfId="35" xr:uid="{00000000-0005-0000-0000-000021000000}"/>
    <cellStyle name="Currency 2 15" xfId="36" xr:uid="{00000000-0005-0000-0000-000022000000}"/>
    <cellStyle name="Currency 2 16" xfId="37" xr:uid="{00000000-0005-0000-0000-000023000000}"/>
    <cellStyle name="Currency 2 17" xfId="38" xr:uid="{00000000-0005-0000-0000-000024000000}"/>
    <cellStyle name="Currency 2 18" xfId="39" xr:uid="{00000000-0005-0000-0000-000025000000}"/>
    <cellStyle name="Currency 2 19" xfId="40" xr:uid="{00000000-0005-0000-0000-000026000000}"/>
    <cellStyle name="Currency 2 2" xfId="41" xr:uid="{00000000-0005-0000-0000-000027000000}"/>
    <cellStyle name="Currency 2 20" xfId="42" xr:uid="{00000000-0005-0000-0000-000028000000}"/>
    <cellStyle name="Currency 2 21" xfId="43" xr:uid="{00000000-0005-0000-0000-000029000000}"/>
    <cellStyle name="Currency 2 22" xfId="44" xr:uid="{00000000-0005-0000-0000-00002A000000}"/>
    <cellStyle name="Currency 2 23" xfId="45" xr:uid="{00000000-0005-0000-0000-00002B000000}"/>
    <cellStyle name="Currency 2 24" xfId="46" xr:uid="{00000000-0005-0000-0000-00002C000000}"/>
    <cellStyle name="Currency 2 25" xfId="47" xr:uid="{00000000-0005-0000-0000-00002D000000}"/>
    <cellStyle name="Currency 2 26" xfId="48" xr:uid="{00000000-0005-0000-0000-00002E000000}"/>
    <cellStyle name="Currency 2 27" xfId="49" xr:uid="{00000000-0005-0000-0000-00002F000000}"/>
    <cellStyle name="Currency 2 28" xfId="50" xr:uid="{00000000-0005-0000-0000-000030000000}"/>
    <cellStyle name="Currency 2 29" xfId="51" xr:uid="{00000000-0005-0000-0000-000031000000}"/>
    <cellStyle name="Currency 2 3" xfId="52" xr:uid="{00000000-0005-0000-0000-000032000000}"/>
    <cellStyle name="Currency 2 30" xfId="53" xr:uid="{00000000-0005-0000-0000-000033000000}"/>
    <cellStyle name="Currency 2 31" xfId="54" xr:uid="{00000000-0005-0000-0000-000034000000}"/>
    <cellStyle name="Currency 2 32" xfId="55" xr:uid="{00000000-0005-0000-0000-000035000000}"/>
    <cellStyle name="Currency 2 33" xfId="56" xr:uid="{00000000-0005-0000-0000-000036000000}"/>
    <cellStyle name="Currency 2 34" xfId="57" xr:uid="{00000000-0005-0000-0000-000037000000}"/>
    <cellStyle name="Currency 2 35" xfId="58" xr:uid="{00000000-0005-0000-0000-000038000000}"/>
    <cellStyle name="Currency 2 36" xfId="59" xr:uid="{00000000-0005-0000-0000-000039000000}"/>
    <cellStyle name="Currency 2 37" xfId="60" xr:uid="{00000000-0005-0000-0000-00003A000000}"/>
    <cellStyle name="Currency 2 38" xfId="61" xr:uid="{00000000-0005-0000-0000-00003B000000}"/>
    <cellStyle name="Currency 2 39" xfId="62" xr:uid="{00000000-0005-0000-0000-00003C000000}"/>
    <cellStyle name="Currency 2 4" xfId="63" xr:uid="{00000000-0005-0000-0000-00003D000000}"/>
    <cellStyle name="Currency 2 40" xfId="64" xr:uid="{00000000-0005-0000-0000-00003E000000}"/>
    <cellStyle name="Currency 2 41" xfId="65" xr:uid="{00000000-0005-0000-0000-00003F000000}"/>
    <cellStyle name="Currency 2 42" xfId="66" xr:uid="{00000000-0005-0000-0000-000040000000}"/>
    <cellStyle name="Currency 2 43" xfId="67" xr:uid="{00000000-0005-0000-0000-000041000000}"/>
    <cellStyle name="Currency 2 44" xfId="68" xr:uid="{00000000-0005-0000-0000-000042000000}"/>
    <cellStyle name="Currency 2 45" xfId="69" xr:uid="{00000000-0005-0000-0000-000043000000}"/>
    <cellStyle name="Currency 2 46" xfId="70" xr:uid="{00000000-0005-0000-0000-000044000000}"/>
    <cellStyle name="Currency 2 47" xfId="71" xr:uid="{00000000-0005-0000-0000-000045000000}"/>
    <cellStyle name="Currency 2 48" xfId="72" xr:uid="{00000000-0005-0000-0000-000046000000}"/>
    <cellStyle name="Currency 2 49" xfId="73" xr:uid="{00000000-0005-0000-0000-000047000000}"/>
    <cellStyle name="Currency 2 5" xfId="74" xr:uid="{00000000-0005-0000-0000-000048000000}"/>
    <cellStyle name="Currency 2 50" xfId="75" xr:uid="{00000000-0005-0000-0000-000049000000}"/>
    <cellStyle name="Currency 2 51" xfId="76" xr:uid="{00000000-0005-0000-0000-00004A000000}"/>
    <cellStyle name="Currency 2 52" xfId="77" xr:uid="{00000000-0005-0000-0000-00004B000000}"/>
    <cellStyle name="Currency 2 53" xfId="78" xr:uid="{00000000-0005-0000-0000-00004C000000}"/>
    <cellStyle name="Currency 2 54" xfId="79" xr:uid="{00000000-0005-0000-0000-00004D000000}"/>
    <cellStyle name="Currency 2 55" xfId="80" xr:uid="{00000000-0005-0000-0000-00004E000000}"/>
    <cellStyle name="Currency 2 56" xfId="81" xr:uid="{00000000-0005-0000-0000-00004F000000}"/>
    <cellStyle name="Currency 2 57" xfId="82" xr:uid="{00000000-0005-0000-0000-000050000000}"/>
    <cellStyle name="Currency 2 58" xfId="83" xr:uid="{00000000-0005-0000-0000-000051000000}"/>
    <cellStyle name="Currency 2 59" xfId="84" xr:uid="{00000000-0005-0000-0000-000052000000}"/>
    <cellStyle name="Currency 2 6" xfId="85" xr:uid="{00000000-0005-0000-0000-000053000000}"/>
    <cellStyle name="Currency 2 60" xfId="86" xr:uid="{00000000-0005-0000-0000-000054000000}"/>
    <cellStyle name="Currency 2 61" xfId="87" xr:uid="{00000000-0005-0000-0000-000055000000}"/>
    <cellStyle name="Currency 2 62" xfId="88" xr:uid="{00000000-0005-0000-0000-000056000000}"/>
    <cellStyle name="Currency 2 63" xfId="89" xr:uid="{00000000-0005-0000-0000-000057000000}"/>
    <cellStyle name="Currency 2 64" xfId="90" xr:uid="{00000000-0005-0000-0000-000058000000}"/>
    <cellStyle name="Currency 2 65" xfId="91" xr:uid="{00000000-0005-0000-0000-000059000000}"/>
    <cellStyle name="Currency 2 66" xfId="92" xr:uid="{00000000-0005-0000-0000-00005A000000}"/>
    <cellStyle name="Currency 2 67" xfId="93" xr:uid="{00000000-0005-0000-0000-00005B000000}"/>
    <cellStyle name="Currency 2 68" xfId="94" xr:uid="{00000000-0005-0000-0000-00005C000000}"/>
    <cellStyle name="Currency 2 69" xfId="95" xr:uid="{00000000-0005-0000-0000-00005D000000}"/>
    <cellStyle name="Currency 2 7" xfId="96" xr:uid="{00000000-0005-0000-0000-00005E000000}"/>
    <cellStyle name="Currency 2 70" xfId="97" xr:uid="{00000000-0005-0000-0000-00005F000000}"/>
    <cellStyle name="Currency 2 71" xfId="98" xr:uid="{00000000-0005-0000-0000-000060000000}"/>
    <cellStyle name="Currency 2 72" xfId="99" xr:uid="{00000000-0005-0000-0000-000061000000}"/>
    <cellStyle name="Currency 2 73" xfId="100" xr:uid="{00000000-0005-0000-0000-000062000000}"/>
    <cellStyle name="Currency 2 74" xfId="101" xr:uid="{00000000-0005-0000-0000-000063000000}"/>
    <cellStyle name="Currency 2 75" xfId="102" xr:uid="{00000000-0005-0000-0000-000064000000}"/>
    <cellStyle name="Currency 2 76" xfId="103" xr:uid="{00000000-0005-0000-0000-000065000000}"/>
    <cellStyle name="Currency 2 77" xfId="104" xr:uid="{00000000-0005-0000-0000-000066000000}"/>
    <cellStyle name="Currency 2 78" xfId="105" xr:uid="{00000000-0005-0000-0000-000067000000}"/>
    <cellStyle name="Currency 2 79" xfId="106" xr:uid="{00000000-0005-0000-0000-000068000000}"/>
    <cellStyle name="Currency 2 8" xfId="107" xr:uid="{00000000-0005-0000-0000-000069000000}"/>
    <cellStyle name="Currency 2 80" xfId="108" xr:uid="{00000000-0005-0000-0000-00006A000000}"/>
    <cellStyle name="Currency 2 81" xfId="109" xr:uid="{00000000-0005-0000-0000-00006B000000}"/>
    <cellStyle name="Currency 2 82" xfId="110" xr:uid="{00000000-0005-0000-0000-00006C000000}"/>
    <cellStyle name="Currency 2 83" xfId="111" xr:uid="{00000000-0005-0000-0000-00006D000000}"/>
    <cellStyle name="Currency 2 84" xfId="112" xr:uid="{00000000-0005-0000-0000-00006E000000}"/>
    <cellStyle name="Currency 2 9" xfId="113" xr:uid="{00000000-0005-0000-0000-00006F000000}"/>
    <cellStyle name="Currency 3" xfId="114" xr:uid="{00000000-0005-0000-0000-000070000000}"/>
    <cellStyle name="Currency 4" xfId="115" xr:uid="{00000000-0005-0000-0000-000071000000}"/>
    <cellStyle name="Currency 4 2" xfId="116" xr:uid="{00000000-0005-0000-0000-000072000000}"/>
    <cellStyle name="Date" xfId="117" xr:uid="{00000000-0005-0000-0000-000073000000}"/>
    <cellStyle name="Euro" xfId="118" xr:uid="{00000000-0005-0000-0000-000074000000}"/>
    <cellStyle name="Explanatory Text 2" xfId="119" xr:uid="{00000000-0005-0000-0000-000075000000}"/>
    <cellStyle name="Fixed" xfId="120" xr:uid="{00000000-0005-0000-0000-000076000000}"/>
    <cellStyle name="Fixed 2" xfId="121" xr:uid="{00000000-0005-0000-0000-000077000000}"/>
    <cellStyle name="Fixed 3" xfId="122" xr:uid="{00000000-0005-0000-0000-000078000000}"/>
    <cellStyle name="Fixed 4" xfId="123" xr:uid="{00000000-0005-0000-0000-000079000000}"/>
    <cellStyle name="Fixed 5" xfId="124" xr:uid="{00000000-0005-0000-0000-00007A000000}"/>
    <cellStyle name="Fixed 6" xfId="125" xr:uid="{00000000-0005-0000-0000-00007B000000}"/>
    <cellStyle name="Fixed 7" xfId="126" xr:uid="{00000000-0005-0000-0000-00007C000000}"/>
    <cellStyle name="Fixed 8" xfId="127" xr:uid="{00000000-0005-0000-0000-00007D000000}"/>
    <cellStyle name="Fixed 9" xfId="128" xr:uid="{00000000-0005-0000-0000-00007E000000}"/>
    <cellStyle name="Good 2" xfId="129" xr:uid="{00000000-0005-0000-0000-00007F000000}"/>
    <cellStyle name="Grey" xfId="130" xr:uid="{00000000-0005-0000-0000-000080000000}"/>
    <cellStyle name="Grey 2" xfId="131" xr:uid="{00000000-0005-0000-0000-000081000000}"/>
    <cellStyle name="Grey 3" xfId="132" xr:uid="{00000000-0005-0000-0000-000082000000}"/>
    <cellStyle name="Grey 4" xfId="133" xr:uid="{00000000-0005-0000-0000-000083000000}"/>
    <cellStyle name="Grey 5" xfId="134" xr:uid="{00000000-0005-0000-0000-000084000000}"/>
    <cellStyle name="Grey 6" xfId="135" xr:uid="{00000000-0005-0000-0000-000085000000}"/>
    <cellStyle name="Grey 7" xfId="136" xr:uid="{00000000-0005-0000-0000-000086000000}"/>
    <cellStyle name="Grey 8" xfId="137" xr:uid="{00000000-0005-0000-0000-000087000000}"/>
    <cellStyle name="HEADER" xfId="138" xr:uid="{00000000-0005-0000-0000-000088000000}"/>
    <cellStyle name="Heading 1 2" xfId="139" xr:uid="{00000000-0005-0000-0000-000089000000}"/>
    <cellStyle name="Heading 2 2" xfId="140" xr:uid="{00000000-0005-0000-0000-00008A000000}"/>
    <cellStyle name="Heading 3 2" xfId="141" xr:uid="{00000000-0005-0000-0000-00008B000000}"/>
    <cellStyle name="Heading 4 2" xfId="142" xr:uid="{00000000-0005-0000-0000-00008C000000}"/>
    <cellStyle name="Heading1" xfId="143" xr:uid="{00000000-0005-0000-0000-00008D000000}"/>
    <cellStyle name="Heading1 2" xfId="144" xr:uid="{00000000-0005-0000-0000-00008E000000}"/>
    <cellStyle name="Heading1 3" xfId="145" xr:uid="{00000000-0005-0000-0000-00008F000000}"/>
    <cellStyle name="Heading1 4" xfId="146" xr:uid="{00000000-0005-0000-0000-000090000000}"/>
    <cellStyle name="Heading1 5" xfId="147" xr:uid="{00000000-0005-0000-0000-000091000000}"/>
    <cellStyle name="Heading1 6" xfId="148" xr:uid="{00000000-0005-0000-0000-000092000000}"/>
    <cellStyle name="Heading1 7" xfId="149" xr:uid="{00000000-0005-0000-0000-000093000000}"/>
    <cellStyle name="Heading1 8" xfId="150" xr:uid="{00000000-0005-0000-0000-000094000000}"/>
    <cellStyle name="Heading1 9" xfId="151" xr:uid="{00000000-0005-0000-0000-000095000000}"/>
    <cellStyle name="Heading2" xfId="152" xr:uid="{00000000-0005-0000-0000-000096000000}"/>
    <cellStyle name="Heading2 2" xfId="153" xr:uid="{00000000-0005-0000-0000-000097000000}"/>
    <cellStyle name="Heading2 3" xfId="154" xr:uid="{00000000-0005-0000-0000-000098000000}"/>
    <cellStyle name="Heading2 4" xfId="155" xr:uid="{00000000-0005-0000-0000-000099000000}"/>
    <cellStyle name="Heading2 5" xfId="156" xr:uid="{00000000-0005-0000-0000-00009A000000}"/>
    <cellStyle name="Heading2 6" xfId="157" xr:uid="{00000000-0005-0000-0000-00009B000000}"/>
    <cellStyle name="Heading2 7" xfId="158" xr:uid="{00000000-0005-0000-0000-00009C000000}"/>
    <cellStyle name="Heading2 8" xfId="159" xr:uid="{00000000-0005-0000-0000-00009D000000}"/>
    <cellStyle name="Heading2 9" xfId="160" xr:uid="{00000000-0005-0000-0000-00009E000000}"/>
    <cellStyle name="HIGHLIGHT" xfId="161" xr:uid="{00000000-0005-0000-0000-00009F000000}"/>
    <cellStyle name="Hyperlink" xfId="1163" builtinId="8"/>
    <cellStyle name="Hyperlink 3" xfId="162" xr:uid="{00000000-0005-0000-0000-0000A0000000}"/>
    <cellStyle name="Input [yellow]" xfId="163" xr:uid="{00000000-0005-0000-0000-0000A1000000}"/>
    <cellStyle name="Input [yellow] 2" xfId="164" xr:uid="{00000000-0005-0000-0000-0000A2000000}"/>
    <cellStyle name="Input [yellow] 3" xfId="165" xr:uid="{00000000-0005-0000-0000-0000A3000000}"/>
    <cellStyle name="Input [yellow] 4" xfId="166" xr:uid="{00000000-0005-0000-0000-0000A4000000}"/>
    <cellStyle name="Input [yellow] 5" xfId="167" xr:uid="{00000000-0005-0000-0000-0000A5000000}"/>
    <cellStyle name="Input [yellow] 6" xfId="168" xr:uid="{00000000-0005-0000-0000-0000A6000000}"/>
    <cellStyle name="Input [yellow] 7" xfId="169" xr:uid="{00000000-0005-0000-0000-0000A7000000}"/>
    <cellStyle name="Input [yellow] 8" xfId="170" xr:uid="{00000000-0005-0000-0000-0000A8000000}"/>
    <cellStyle name="Input 2" xfId="171" xr:uid="{00000000-0005-0000-0000-0000A9000000}"/>
    <cellStyle name="Linked Cell 2" xfId="172" xr:uid="{00000000-0005-0000-0000-0000AA000000}"/>
    <cellStyle name="Neutral 2" xfId="173" xr:uid="{00000000-0005-0000-0000-0000AB000000}"/>
    <cellStyle name="no dec" xfId="174" xr:uid="{00000000-0005-0000-0000-0000AC000000}"/>
    <cellStyle name="Normal" xfId="0" builtinId="0"/>
    <cellStyle name="Normal - Style1" xfId="175" xr:uid="{00000000-0005-0000-0000-0000AE000000}"/>
    <cellStyle name="Normal 10" xfId="1" xr:uid="{00000000-0005-0000-0000-0000AF000000}"/>
    <cellStyle name="Normal 10 10" xfId="176" xr:uid="{00000000-0005-0000-0000-0000B0000000}"/>
    <cellStyle name="Normal 10 11" xfId="177" xr:uid="{00000000-0005-0000-0000-0000B1000000}"/>
    <cellStyle name="Normal 10 12" xfId="178" xr:uid="{00000000-0005-0000-0000-0000B2000000}"/>
    <cellStyle name="Normal 10 13" xfId="179" xr:uid="{00000000-0005-0000-0000-0000B3000000}"/>
    <cellStyle name="Normal 10 14" xfId="180" xr:uid="{00000000-0005-0000-0000-0000B4000000}"/>
    <cellStyle name="Normal 10 15" xfId="181" xr:uid="{00000000-0005-0000-0000-0000B5000000}"/>
    <cellStyle name="Normal 10 16" xfId="182" xr:uid="{00000000-0005-0000-0000-0000B6000000}"/>
    <cellStyle name="Normal 10 17" xfId="183" xr:uid="{00000000-0005-0000-0000-0000B7000000}"/>
    <cellStyle name="Normal 10 18" xfId="184" xr:uid="{00000000-0005-0000-0000-0000B8000000}"/>
    <cellStyle name="Normal 10 19" xfId="185" xr:uid="{00000000-0005-0000-0000-0000B9000000}"/>
    <cellStyle name="Normal 10 2" xfId="186" xr:uid="{00000000-0005-0000-0000-0000BA000000}"/>
    <cellStyle name="Normal 10 20" xfId="187" xr:uid="{00000000-0005-0000-0000-0000BB000000}"/>
    <cellStyle name="Normal 10 21" xfId="188" xr:uid="{00000000-0005-0000-0000-0000BC000000}"/>
    <cellStyle name="Normal 10 22" xfId="189" xr:uid="{00000000-0005-0000-0000-0000BD000000}"/>
    <cellStyle name="Normal 10 23" xfId="190" xr:uid="{00000000-0005-0000-0000-0000BE000000}"/>
    <cellStyle name="Normal 10 24" xfId="191" xr:uid="{00000000-0005-0000-0000-0000BF000000}"/>
    <cellStyle name="Normal 10 25" xfId="192" xr:uid="{00000000-0005-0000-0000-0000C0000000}"/>
    <cellStyle name="Normal 10 26" xfId="193" xr:uid="{00000000-0005-0000-0000-0000C1000000}"/>
    <cellStyle name="Normal 10 27" xfId="194" xr:uid="{00000000-0005-0000-0000-0000C2000000}"/>
    <cellStyle name="Normal 10 28" xfId="195" xr:uid="{00000000-0005-0000-0000-0000C3000000}"/>
    <cellStyle name="Normal 10 29" xfId="196" xr:uid="{00000000-0005-0000-0000-0000C4000000}"/>
    <cellStyle name="Normal 10 3" xfId="197" xr:uid="{00000000-0005-0000-0000-0000C5000000}"/>
    <cellStyle name="Normal 10 30" xfId="198" xr:uid="{00000000-0005-0000-0000-0000C6000000}"/>
    <cellStyle name="Normal 10 31" xfId="199" xr:uid="{00000000-0005-0000-0000-0000C7000000}"/>
    <cellStyle name="Normal 10 32" xfId="200" xr:uid="{00000000-0005-0000-0000-0000C8000000}"/>
    <cellStyle name="Normal 10 33" xfId="201" xr:uid="{00000000-0005-0000-0000-0000C9000000}"/>
    <cellStyle name="Normal 10 34" xfId="202" xr:uid="{00000000-0005-0000-0000-0000CA000000}"/>
    <cellStyle name="Normal 10 35" xfId="203" xr:uid="{00000000-0005-0000-0000-0000CB000000}"/>
    <cellStyle name="Normal 10 36" xfId="204" xr:uid="{00000000-0005-0000-0000-0000CC000000}"/>
    <cellStyle name="Normal 10 37" xfId="205" xr:uid="{00000000-0005-0000-0000-0000CD000000}"/>
    <cellStyle name="Normal 10 38" xfId="206" xr:uid="{00000000-0005-0000-0000-0000CE000000}"/>
    <cellStyle name="Normal 10 39" xfId="207" xr:uid="{00000000-0005-0000-0000-0000CF000000}"/>
    <cellStyle name="Normal 10 4" xfId="208" xr:uid="{00000000-0005-0000-0000-0000D0000000}"/>
    <cellStyle name="Normal 10 40" xfId="209" xr:uid="{00000000-0005-0000-0000-0000D1000000}"/>
    <cellStyle name="Normal 10 41" xfId="210" xr:uid="{00000000-0005-0000-0000-0000D2000000}"/>
    <cellStyle name="Normal 10 42" xfId="211" xr:uid="{00000000-0005-0000-0000-0000D3000000}"/>
    <cellStyle name="Normal 10 43" xfId="212" xr:uid="{00000000-0005-0000-0000-0000D4000000}"/>
    <cellStyle name="Normal 10 44" xfId="213" xr:uid="{00000000-0005-0000-0000-0000D5000000}"/>
    <cellStyle name="Normal 10 45" xfId="214" xr:uid="{00000000-0005-0000-0000-0000D6000000}"/>
    <cellStyle name="Normal 10 46" xfId="215" xr:uid="{00000000-0005-0000-0000-0000D7000000}"/>
    <cellStyle name="Normal 10 47" xfId="216" xr:uid="{00000000-0005-0000-0000-0000D8000000}"/>
    <cellStyle name="Normal 10 48" xfId="217" xr:uid="{00000000-0005-0000-0000-0000D9000000}"/>
    <cellStyle name="Normal 10 49" xfId="218" xr:uid="{00000000-0005-0000-0000-0000DA000000}"/>
    <cellStyle name="Normal 10 5" xfId="219" xr:uid="{00000000-0005-0000-0000-0000DB000000}"/>
    <cellStyle name="Normal 10 50" xfId="220" xr:uid="{00000000-0005-0000-0000-0000DC000000}"/>
    <cellStyle name="Normal 10 51" xfId="221" xr:uid="{00000000-0005-0000-0000-0000DD000000}"/>
    <cellStyle name="Normal 10 52" xfId="222" xr:uid="{00000000-0005-0000-0000-0000DE000000}"/>
    <cellStyle name="Normal 10 53" xfId="223" xr:uid="{00000000-0005-0000-0000-0000DF000000}"/>
    <cellStyle name="Normal 10 54" xfId="224" xr:uid="{00000000-0005-0000-0000-0000E0000000}"/>
    <cellStyle name="Normal 10 55" xfId="225" xr:uid="{00000000-0005-0000-0000-0000E1000000}"/>
    <cellStyle name="Normal 10 56" xfId="226" xr:uid="{00000000-0005-0000-0000-0000E2000000}"/>
    <cellStyle name="Normal 10 57" xfId="227" xr:uid="{00000000-0005-0000-0000-0000E3000000}"/>
    <cellStyle name="Normal 10 6" xfId="228" xr:uid="{00000000-0005-0000-0000-0000E4000000}"/>
    <cellStyle name="Normal 10 7" xfId="229" xr:uid="{00000000-0005-0000-0000-0000E5000000}"/>
    <cellStyle name="Normal 10 8" xfId="230" xr:uid="{00000000-0005-0000-0000-0000E6000000}"/>
    <cellStyle name="Normal 10 9" xfId="231" xr:uid="{00000000-0005-0000-0000-0000E7000000}"/>
    <cellStyle name="Normal 11" xfId="232" xr:uid="{00000000-0005-0000-0000-0000E8000000}"/>
    <cellStyle name="Normal 11 10" xfId="233" xr:uid="{00000000-0005-0000-0000-0000E9000000}"/>
    <cellStyle name="Normal 11 11" xfId="234" xr:uid="{00000000-0005-0000-0000-0000EA000000}"/>
    <cellStyle name="Normal 11 2" xfId="235" xr:uid="{00000000-0005-0000-0000-0000EB000000}"/>
    <cellStyle name="Normal 11 3" xfId="236" xr:uid="{00000000-0005-0000-0000-0000EC000000}"/>
    <cellStyle name="Normal 11 4" xfId="237" xr:uid="{00000000-0005-0000-0000-0000ED000000}"/>
    <cellStyle name="Normal 11 5" xfId="238" xr:uid="{00000000-0005-0000-0000-0000EE000000}"/>
    <cellStyle name="Normal 11 6" xfId="239" xr:uid="{00000000-0005-0000-0000-0000EF000000}"/>
    <cellStyle name="Normal 11 7" xfId="240" xr:uid="{00000000-0005-0000-0000-0000F0000000}"/>
    <cellStyle name="Normal 11 8" xfId="241" xr:uid="{00000000-0005-0000-0000-0000F1000000}"/>
    <cellStyle name="Normal 11 9" xfId="242" xr:uid="{00000000-0005-0000-0000-0000F2000000}"/>
    <cellStyle name="Normal 12" xfId="243" xr:uid="{00000000-0005-0000-0000-0000F3000000}"/>
    <cellStyle name="Normal 13" xfId="244" xr:uid="{00000000-0005-0000-0000-0000F4000000}"/>
    <cellStyle name="Normal 14" xfId="245" xr:uid="{00000000-0005-0000-0000-0000F5000000}"/>
    <cellStyle name="Normal 14 2" xfId="246" xr:uid="{00000000-0005-0000-0000-0000F6000000}"/>
    <cellStyle name="Normal 14 3" xfId="247" xr:uid="{00000000-0005-0000-0000-0000F7000000}"/>
    <cellStyle name="Normal 15" xfId="248" xr:uid="{00000000-0005-0000-0000-0000F8000000}"/>
    <cellStyle name="Normal 15 10" xfId="249" xr:uid="{00000000-0005-0000-0000-0000F9000000}"/>
    <cellStyle name="Normal 15 11" xfId="250" xr:uid="{00000000-0005-0000-0000-0000FA000000}"/>
    <cellStyle name="Normal 15 12" xfId="251" xr:uid="{00000000-0005-0000-0000-0000FB000000}"/>
    <cellStyle name="Normal 15 13" xfId="252" xr:uid="{00000000-0005-0000-0000-0000FC000000}"/>
    <cellStyle name="Normal 15 14" xfId="253" xr:uid="{00000000-0005-0000-0000-0000FD000000}"/>
    <cellStyle name="Normal 15 15" xfId="254" xr:uid="{00000000-0005-0000-0000-0000FE000000}"/>
    <cellStyle name="Normal 15 16" xfId="255" xr:uid="{00000000-0005-0000-0000-0000FF000000}"/>
    <cellStyle name="Normal 15 17" xfId="256" xr:uid="{00000000-0005-0000-0000-000000010000}"/>
    <cellStyle name="Normal 15 18" xfId="257" xr:uid="{00000000-0005-0000-0000-000001010000}"/>
    <cellStyle name="Normal 15 19" xfId="258" xr:uid="{00000000-0005-0000-0000-000002010000}"/>
    <cellStyle name="Normal 15 2" xfId="259" xr:uid="{00000000-0005-0000-0000-000003010000}"/>
    <cellStyle name="Normal 15 20" xfId="260" xr:uid="{00000000-0005-0000-0000-000004010000}"/>
    <cellStyle name="Normal 15 21" xfId="261" xr:uid="{00000000-0005-0000-0000-000005010000}"/>
    <cellStyle name="Normal 15 22" xfId="262" xr:uid="{00000000-0005-0000-0000-000006010000}"/>
    <cellStyle name="Normal 15 23" xfId="263" xr:uid="{00000000-0005-0000-0000-000007010000}"/>
    <cellStyle name="Normal 15 24" xfId="264" xr:uid="{00000000-0005-0000-0000-000008010000}"/>
    <cellStyle name="Normal 15 25" xfId="265" xr:uid="{00000000-0005-0000-0000-000009010000}"/>
    <cellStyle name="Normal 15 26" xfId="266" xr:uid="{00000000-0005-0000-0000-00000A010000}"/>
    <cellStyle name="Normal 15 27" xfId="267" xr:uid="{00000000-0005-0000-0000-00000B010000}"/>
    <cellStyle name="Normal 15 28" xfId="268" xr:uid="{00000000-0005-0000-0000-00000C010000}"/>
    <cellStyle name="Normal 15 29" xfId="269" xr:uid="{00000000-0005-0000-0000-00000D010000}"/>
    <cellStyle name="Normal 15 3" xfId="270" xr:uid="{00000000-0005-0000-0000-00000E010000}"/>
    <cellStyle name="Normal 15 30" xfId="271" xr:uid="{00000000-0005-0000-0000-00000F010000}"/>
    <cellStyle name="Normal 15 31" xfId="272" xr:uid="{00000000-0005-0000-0000-000010010000}"/>
    <cellStyle name="Normal 15 32" xfId="273" xr:uid="{00000000-0005-0000-0000-000011010000}"/>
    <cellStyle name="Normal 15 33" xfId="274" xr:uid="{00000000-0005-0000-0000-000012010000}"/>
    <cellStyle name="Normal 15 34" xfId="275" xr:uid="{00000000-0005-0000-0000-000013010000}"/>
    <cellStyle name="Normal 15 35" xfId="276" xr:uid="{00000000-0005-0000-0000-000014010000}"/>
    <cellStyle name="Normal 15 36" xfId="277" xr:uid="{00000000-0005-0000-0000-000015010000}"/>
    <cellStyle name="Normal 15 37" xfId="278" xr:uid="{00000000-0005-0000-0000-000016010000}"/>
    <cellStyle name="Normal 15 38" xfId="279" xr:uid="{00000000-0005-0000-0000-000017010000}"/>
    <cellStyle name="Normal 15 39" xfId="280" xr:uid="{00000000-0005-0000-0000-000018010000}"/>
    <cellStyle name="Normal 15 4" xfId="281" xr:uid="{00000000-0005-0000-0000-000019010000}"/>
    <cellStyle name="Normal 15 40" xfId="282" xr:uid="{00000000-0005-0000-0000-00001A010000}"/>
    <cellStyle name="Normal 15 41" xfId="283" xr:uid="{00000000-0005-0000-0000-00001B010000}"/>
    <cellStyle name="Normal 15 42" xfId="284" xr:uid="{00000000-0005-0000-0000-00001C010000}"/>
    <cellStyle name="Normal 15 43" xfId="285" xr:uid="{00000000-0005-0000-0000-00001D010000}"/>
    <cellStyle name="Normal 15 44" xfId="286" xr:uid="{00000000-0005-0000-0000-00001E010000}"/>
    <cellStyle name="Normal 15 45" xfId="287" xr:uid="{00000000-0005-0000-0000-00001F010000}"/>
    <cellStyle name="Normal 15 46" xfId="288" xr:uid="{00000000-0005-0000-0000-000020010000}"/>
    <cellStyle name="Normal 15 47" xfId="289" xr:uid="{00000000-0005-0000-0000-000021010000}"/>
    <cellStyle name="Normal 15 48" xfId="290" xr:uid="{00000000-0005-0000-0000-000022010000}"/>
    <cellStyle name="Normal 15 49" xfId="291" xr:uid="{00000000-0005-0000-0000-000023010000}"/>
    <cellStyle name="Normal 15 5" xfId="292" xr:uid="{00000000-0005-0000-0000-000024010000}"/>
    <cellStyle name="Normal 15 50" xfId="293" xr:uid="{00000000-0005-0000-0000-000025010000}"/>
    <cellStyle name="Normal 15 51" xfId="294" xr:uid="{00000000-0005-0000-0000-000026010000}"/>
    <cellStyle name="Normal 15 52" xfId="295" xr:uid="{00000000-0005-0000-0000-000027010000}"/>
    <cellStyle name="Normal 15 53" xfId="296" xr:uid="{00000000-0005-0000-0000-000028010000}"/>
    <cellStyle name="Normal 15 54" xfId="297" xr:uid="{00000000-0005-0000-0000-000029010000}"/>
    <cellStyle name="Normal 15 55" xfId="298" xr:uid="{00000000-0005-0000-0000-00002A010000}"/>
    <cellStyle name="Normal 15 56" xfId="299" xr:uid="{00000000-0005-0000-0000-00002B010000}"/>
    <cellStyle name="Normal 15 57" xfId="300" xr:uid="{00000000-0005-0000-0000-00002C010000}"/>
    <cellStyle name="Normal 15 6" xfId="301" xr:uid="{00000000-0005-0000-0000-00002D010000}"/>
    <cellStyle name="Normal 15 7" xfId="302" xr:uid="{00000000-0005-0000-0000-00002E010000}"/>
    <cellStyle name="Normal 15 8" xfId="303" xr:uid="{00000000-0005-0000-0000-00002F010000}"/>
    <cellStyle name="Normal 15 9" xfId="304" xr:uid="{00000000-0005-0000-0000-000030010000}"/>
    <cellStyle name="Normal 16" xfId="305" xr:uid="{00000000-0005-0000-0000-000031010000}"/>
    <cellStyle name="Normal 16 10" xfId="306" xr:uid="{00000000-0005-0000-0000-000032010000}"/>
    <cellStyle name="Normal 16 11" xfId="307" xr:uid="{00000000-0005-0000-0000-000033010000}"/>
    <cellStyle name="Normal 16 12" xfId="308" xr:uid="{00000000-0005-0000-0000-000034010000}"/>
    <cellStyle name="Normal 16 13" xfId="309" xr:uid="{00000000-0005-0000-0000-000035010000}"/>
    <cellStyle name="Normal 16 14" xfId="310" xr:uid="{00000000-0005-0000-0000-000036010000}"/>
    <cellStyle name="Normal 16 15" xfId="311" xr:uid="{00000000-0005-0000-0000-000037010000}"/>
    <cellStyle name="Normal 16 16" xfId="312" xr:uid="{00000000-0005-0000-0000-000038010000}"/>
    <cellStyle name="Normal 16 17" xfId="313" xr:uid="{00000000-0005-0000-0000-000039010000}"/>
    <cellStyle name="Normal 16 18" xfId="314" xr:uid="{00000000-0005-0000-0000-00003A010000}"/>
    <cellStyle name="Normal 16 19" xfId="315" xr:uid="{00000000-0005-0000-0000-00003B010000}"/>
    <cellStyle name="Normal 16 2" xfId="316" xr:uid="{00000000-0005-0000-0000-00003C010000}"/>
    <cellStyle name="Normal 16 20" xfId="317" xr:uid="{00000000-0005-0000-0000-00003D010000}"/>
    <cellStyle name="Normal 16 21" xfId="318" xr:uid="{00000000-0005-0000-0000-00003E010000}"/>
    <cellStyle name="Normal 16 22" xfId="319" xr:uid="{00000000-0005-0000-0000-00003F010000}"/>
    <cellStyle name="Normal 16 23" xfId="320" xr:uid="{00000000-0005-0000-0000-000040010000}"/>
    <cellStyle name="Normal 16 24" xfId="321" xr:uid="{00000000-0005-0000-0000-000041010000}"/>
    <cellStyle name="Normal 16 25" xfId="322" xr:uid="{00000000-0005-0000-0000-000042010000}"/>
    <cellStyle name="Normal 16 26" xfId="323" xr:uid="{00000000-0005-0000-0000-000043010000}"/>
    <cellStyle name="Normal 16 27" xfId="324" xr:uid="{00000000-0005-0000-0000-000044010000}"/>
    <cellStyle name="Normal 16 28" xfId="325" xr:uid="{00000000-0005-0000-0000-000045010000}"/>
    <cellStyle name="Normal 16 29" xfId="326" xr:uid="{00000000-0005-0000-0000-000046010000}"/>
    <cellStyle name="Normal 16 3" xfId="327" xr:uid="{00000000-0005-0000-0000-000047010000}"/>
    <cellStyle name="Normal 16 30" xfId="328" xr:uid="{00000000-0005-0000-0000-000048010000}"/>
    <cellStyle name="Normal 16 31" xfId="329" xr:uid="{00000000-0005-0000-0000-000049010000}"/>
    <cellStyle name="Normal 16 32" xfId="330" xr:uid="{00000000-0005-0000-0000-00004A010000}"/>
    <cellStyle name="Normal 16 33" xfId="331" xr:uid="{00000000-0005-0000-0000-00004B010000}"/>
    <cellStyle name="Normal 16 34" xfId="332" xr:uid="{00000000-0005-0000-0000-00004C010000}"/>
    <cellStyle name="Normal 16 35" xfId="333" xr:uid="{00000000-0005-0000-0000-00004D010000}"/>
    <cellStyle name="Normal 16 36" xfId="334" xr:uid="{00000000-0005-0000-0000-00004E010000}"/>
    <cellStyle name="Normal 16 37" xfId="335" xr:uid="{00000000-0005-0000-0000-00004F010000}"/>
    <cellStyle name="Normal 16 38" xfId="336" xr:uid="{00000000-0005-0000-0000-000050010000}"/>
    <cellStyle name="Normal 16 39" xfId="337" xr:uid="{00000000-0005-0000-0000-000051010000}"/>
    <cellStyle name="Normal 16 4" xfId="338" xr:uid="{00000000-0005-0000-0000-000052010000}"/>
    <cellStyle name="Normal 16 40" xfId="339" xr:uid="{00000000-0005-0000-0000-000053010000}"/>
    <cellStyle name="Normal 16 41" xfId="340" xr:uid="{00000000-0005-0000-0000-000054010000}"/>
    <cellStyle name="Normal 16 42" xfId="341" xr:uid="{00000000-0005-0000-0000-000055010000}"/>
    <cellStyle name="Normal 16 43" xfId="342" xr:uid="{00000000-0005-0000-0000-000056010000}"/>
    <cellStyle name="Normal 16 44" xfId="343" xr:uid="{00000000-0005-0000-0000-000057010000}"/>
    <cellStyle name="Normal 16 45" xfId="344" xr:uid="{00000000-0005-0000-0000-000058010000}"/>
    <cellStyle name="Normal 16 46" xfId="345" xr:uid="{00000000-0005-0000-0000-000059010000}"/>
    <cellStyle name="Normal 16 47" xfId="346" xr:uid="{00000000-0005-0000-0000-00005A010000}"/>
    <cellStyle name="Normal 16 48" xfId="347" xr:uid="{00000000-0005-0000-0000-00005B010000}"/>
    <cellStyle name="Normal 16 49" xfId="348" xr:uid="{00000000-0005-0000-0000-00005C010000}"/>
    <cellStyle name="Normal 16 5" xfId="349" xr:uid="{00000000-0005-0000-0000-00005D010000}"/>
    <cellStyle name="Normal 16 50" xfId="350" xr:uid="{00000000-0005-0000-0000-00005E010000}"/>
    <cellStyle name="Normal 16 51" xfId="351" xr:uid="{00000000-0005-0000-0000-00005F010000}"/>
    <cellStyle name="Normal 16 52" xfId="352" xr:uid="{00000000-0005-0000-0000-000060010000}"/>
    <cellStyle name="Normal 16 53" xfId="353" xr:uid="{00000000-0005-0000-0000-000061010000}"/>
    <cellStyle name="Normal 16 54" xfId="354" xr:uid="{00000000-0005-0000-0000-000062010000}"/>
    <cellStyle name="Normal 16 55" xfId="355" xr:uid="{00000000-0005-0000-0000-000063010000}"/>
    <cellStyle name="Normal 16 56" xfId="356" xr:uid="{00000000-0005-0000-0000-000064010000}"/>
    <cellStyle name="Normal 16 57" xfId="357" xr:uid="{00000000-0005-0000-0000-000065010000}"/>
    <cellStyle name="Normal 16 6" xfId="358" xr:uid="{00000000-0005-0000-0000-000066010000}"/>
    <cellStyle name="Normal 16 7" xfId="359" xr:uid="{00000000-0005-0000-0000-000067010000}"/>
    <cellStyle name="Normal 16 8" xfId="360" xr:uid="{00000000-0005-0000-0000-000068010000}"/>
    <cellStyle name="Normal 16 9" xfId="361" xr:uid="{00000000-0005-0000-0000-000069010000}"/>
    <cellStyle name="Normal 17" xfId="362" xr:uid="{00000000-0005-0000-0000-00006A010000}"/>
    <cellStyle name="Normal 18" xfId="363" xr:uid="{00000000-0005-0000-0000-00006B010000}"/>
    <cellStyle name="Normal 18 10" xfId="364" xr:uid="{00000000-0005-0000-0000-00006C010000}"/>
    <cellStyle name="Normal 18 11" xfId="365" xr:uid="{00000000-0005-0000-0000-00006D010000}"/>
    <cellStyle name="Normal 18 12" xfId="366" xr:uid="{00000000-0005-0000-0000-00006E010000}"/>
    <cellStyle name="Normal 18 13" xfId="367" xr:uid="{00000000-0005-0000-0000-00006F010000}"/>
    <cellStyle name="Normal 18 14" xfId="368" xr:uid="{00000000-0005-0000-0000-000070010000}"/>
    <cellStyle name="Normal 18 15" xfId="369" xr:uid="{00000000-0005-0000-0000-000071010000}"/>
    <cellStyle name="Normal 18 16" xfId="370" xr:uid="{00000000-0005-0000-0000-000072010000}"/>
    <cellStyle name="Normal 18 17" xfId="371" xr:uid="{00000000-0005-0000-0000-000073010000}"/>
    <cellStyle name="Normal 18 18" xfId="372" xr:uid="{00000000-0005-0000-0000-000074010000}"/>
    <cellStyle name="Normal 18 19" xfId="373" xr:uid="{00000000-0005-0000-0000-000075010000}"/>
    <cellStyle name="Normal 18 2" xfId="374" xr:uid="{00000000-0005-0000-0000-000076010000}"/>
    <cellStyle name="Normal 18 20" xfId="375" xr:uid="{00000000-0005-0000-0000-000077010000}"/>
    <cellStyle name="Normal 18 21" xfId="376" xr:uid="{00000000-0005-0000-0000-000078010000}"/>
    <cellStyle name="Normal 18 22" xfId="377" xr:uid="{00000000-0005-0000-0000-000079010000}"/>
    <cellStyle name="Normal 18 23" xfId="378" xr:uid="{00000000-0005-0000-0000-00007A010000}"/>
    <cellStyle name="Normal 18 24" xfId="379" xr:uid="{00000000-0005-0000-0000-00007B010000}"/>
    <cellStyle name="Normal 18 25" xfId="380" xr:uid="{00000000-0005-0000-0000-00007C010000}"/>
    <cellStyle name="Normal 18 26" xfId="381" xr:uid="{00000000-0005-0000-0000-00007D010000}"/>
    <cellStyle name="Normal 18 27" xfId="382" xr:uid="{00000000-0005-0000-0000-00007E010000}"/>
    <cellStyle name="Normal 18 28" xfId="383" xr:uid="{00000000-0005-0000-0000-00007F010000}"/>
    <cellStyle name="Normal 18 29" xfId="384" xr:uid="{00000000-0005-0000-0000-000080010000}"/>
    <cellStyle name="Normal 18 3" xfId="385" xr:uid="{00000000-0005-0000-0000-000081010000}"/>
    <cellStyle name="Normal 18 30" xfId="386" xr:uid="{00000000-0005-0000-0000-000082010000}"/>
    <cellStyle name="Normal 18 31" xfId="387" xr:uid="{00000000-0005-0000-0000-000083010000}"/>
    <cellStyle name="Normal 18 32" xfId="388" xr:uid="{00000000-0005-0000-0000-000084010000}"/>
    <cellStyle name="Normal 18 33" xfId="389" xr:uid="{00000000-0005-0000-0000-000085010000}"/>
    <cellStyle name="Normal 18 34" xfId="390" xr:uid="{00000000-0005-0000-0000-000086010000}"/>
    <cellStyle name="Normal 18 35" xfId="391" xr:uid="{00000000-0005-0000-0000-000087010000}"/>
    <cellStyle name="Normal 18 36" xfId="392" xr:uid="{00000000-0005-0000-0000-000088010000}"/>
    <cellStyle name="Normal 18 37" xfId="393" xr:uid="{00000000-0005-0000-0000-000089010000}"/>
    <cellStyle name="Normal 18 38" xfId="394" xr:uid="{00000000-0005-0000-0000-00008A010000}"/>
    <cellStyle name="Normal 18 39" xfId="395" xr:uid="{00000000-0005-0000-0000-00008B010000}"/>
    <cellStyle name="Normal 18 4" xfId="396" xr:uid="{00000000-0005-0000-0000-00008C010000}"/>
    <cellStyle name="Normal 18 40" xfId="397" xr:uid="{00000000-0005-0000-0000-00008D010000}"/>
    <cellStyle name="Normal 18 41" xfId="398" xr:uid="{00000000-0005-0000-0000-00008E010000}"/>
    <cellStyle name="Normal 18 42" xfId="399" xr:uid="{00000000-0005-0000-0000-00008F010000}"/>
    <cellStyle name="Normal 18 43" xfId="400" xr:uid="{00000000-0005-0000-0000-000090010000}"/>
    <cellStyle name="Normal 18 44" xfId="401" xr:uid="{00000000-0005-0000-0000-000091010000}"/>
    <cellStyle name="Normal 18 45" xfId="402" xr:uid="{00000000-0005-0000-0000-000092010000}"/>
    <cellStyle name="Normal 18 46" xfId="403" xr:uid="{00000000-0005-0000-0000-000093010000}"/>
    <cellStyle name="Normal 18 47" xfId="404" xr:uid="{00000000-0005-0000-0000-000094010000}"/>
    <cellStyle name="Normal 18 48" xfId="405" xr:uid="{00000000-0005-0000-0000-000095010000}"/>
    <cellStyle name="Normal 18 49" xfId="406" xr:uid="{00000000-0005-0000-0000-000096010000}"/>
    <cellStyle name="Normal 18 5" xfId="407" xr:uid="{00000000-0005-0000-0000-000097010000}"/>
    <cellStyle name="Normal 18 50" xfId="408" xr:uid="{00000000-0005-0000-0000-000098010000}"/>
    <cellStyle name="Normal 18 51" xfId="409" xr:uid="{00000000-0005-0000-0000-000099010000}"/>
    <cellStyle name="Normal 18 52" xfId="410" xr:uid="{00000000-0005-0000-0000-00009A010000}"/>
    <cellStyle name="Normal 18 53" xfId="411" xr:uid="{00000000-0005-0000-0000-00009B010000}"/>
    <cellStyle name="Normal 18 54" xfId="412" xr:uid="{00000000-0005-0000-0000-00009C010000}"/>
    <cellStyle name="Normal 18 55" xfId="413" xr:uid="{00000000-0005-0000-0000-00009D010000}"/>
    <cellStyle name="Normal 18 56" xfId="414" xr:uid="{00000000-0005-0000-0000-00009E010000}"/>
    <cellStyle name="Normal 18 57" xfId="415" xr:uid="{00000000-0005-0000-0000-00009F010000}"/>
    <cellStyle name="Normal 18 6" xfId="416" xr:uid="{00000000-0005-0000-0000-0000A0010000}"/>
    <cellStyle name="Normal 18 7" xfId="417" xr:uid="{00000000-0005-0000-0000-0000A1010000}"/>
    <cellStyle name="Normal 18 8" xfId="418" xr:uid="{00000000-0005-0000-0000-0000A2010000}"/>
    <cellStyle name="Normal 18 9" xfId="419" xr:uid="{00000000-0005-0000-0000-0000A3010000}"/>
    <cellStyle name="Normal 19" xfId="420" xr:uid="{00000000-0005-0000-0000-0000A4010000}"/>
    <cellStyle name="Normal 19 10" xfId="421" xr:uid="{00000000-0005-0000-0000-0000A5010000}"/>
    <cellStyle name="Normal 19 11" xfId="422" xr:uid="{00000000-0005-0000-0000-0000A6010000}"/>
    <cellStyle name="Normal 19 12" xfId="423" xr:uid="{00000000-0005-0000-0000-0000A7010000}"/>
    <cellStyle name="Normal 19 13" xfId="424" xr:uid="{00000000-0005-0000-0000-0000A8010000}"/>
    <cellStyle name="Normal 19 14" xfId="425" xr:uid="{00000000-0005-0000-0000-0000A9010000}"/>
    <cellStyle name="Normal 19 15" xfId="426" xr:uid="{00000000-0005-0000-0000-0000AA010000}"/>
    <cellStyle name="Normal 19 16" xfId="427" xr:uid="{00000000-0005-0000-0000-0000AB010000}"/>
    <cellStyle name="Normal 19 17" xfId="428" xr:uid="{00000000-0005-0000-0000-0000AC010000}"/>
    <cellStyle name="Normal 19 18" xfId="429" xr:uid="{00000000-0005-0000-0000-0000AD010000}"/>
    <cellStyle name="Normal 19 19" xfId="430" xr:uid="{00000000-0005-0000-0000-0000AE010000}"/>
    <cellStyle name="Normal 19 2" xfId="431" xr:uid="{00000000-0005-0000-0000-0000AF010000}"/>
    <cellStyle name="Normal 19 20" xfId="432" xr:uid="{00000000-0005-0000-0000-0000B0010000}"/>
    <cellStyle name="Normal 19 21" xfId="433" xr:uid="{00000000-0005-0000-0000-0000B1010000}"/>
    <cellStyle name="Normal 19 22" xfId="434" xr:uid="{00000000-0005-0000-0000-0000B2010000}"/>
    <cellStyle name="Normal 19 23" xfId="435" xr:uid="{00000000-0005-0000-0000-0000B3010000}"/>
    <cellStyle name="Normal 19 24" xfId="436" xr:uid="{00000000-0005-0000-0000-0000B4010000}"/>
    <cellStyle name="Normal 19 25" xfId="437" xr:uid="{00000000-0005-0000-0000-0000B5010000}"/>
    <cellStyle name="Normal 19 26" xfId="438" xr:uid="{00000000-0005-0000-0000-0000B6010000}"/>
    <cellStyle name="Normal 19 27" xfId="439" xr:uid="{00000000-0005-0000-0000-0000B7010000}"/>
    <cellStyle name="Normal 19 28" xfId="440" xr:uid="{00000000-0005-0000-0000-0000B8010000}"/>
    <cellStyle name="Normal 19 29" xfId="441" xr:uid="{00000000-0005-0000-0000-0000B9010000}"/>
    <cellStyle name="Normal 19 3" xfId="442" xr:uid="{00000000-0005-0000-0000-0000BA010000}"/>
    <cellStyle name="Normal 19 30" xfId="443" xr:uid="{00000000-0005-0000-0000-0000BB010000}"/>
    <cellStyle name="Normal 19 31" xfId="444" xr:uid="{00000000-0005-0000-0000-0000BC010000}"/>
    <cellStyle name="Normal 19 32" xfId="445" xr:uid="{00000000-0005-0000-0000-0000BD010000}"/>
    <cellStyle name="Normal 19 33" xfId="446" xr:uid="{00000000-0005-0000-0000-0000BE010000}"/>
    <cellStyle name="Normal 19 34" xfId="447" xr:uid="{00000000-0005-0000-0000-0000BF010000}"/>
    <cellStyle name="Normal 19 35" xfId="448" xr:uid="{00000000-0005-0000-0000-0000C0010000}"/>
    <cellStyle name="Normal 19 36" xfId="449" xr:uid="{00000000-0005-0000-0000-0000C1010000}"/>
    <cellStyle name="Normal 19 37" xfId="450" xr:uid="{00000000-0005-0000-0000-0000C2010000}"/>
    <cellStyle name="Normal 19 38" xfId="451" xr:uid="{00000000-0005-0000-0000-0000C3010000}"/>
    <cellStyle name="Normal 19 39" xfId="452" xr:uid="{00000000-0005-0000-0000-0000C4010000}"/>
    <cellStyle name="Normal 19 4" xfId="453" xr:uid="{00000000-0005-0000-0000-0000C5010000}"/>
    <cellStyle name="Normal 19 40" xfId="454" xr:uid="{00000000-0005-0000-0000-0000C6010000}"/>
    <cellStyle name="Normal 19 41" xfId="455" xr:uid="{00000000-0005-0000-0000-0000C7010000}"/>
    <cellStyle name="Normal 19 42" xfId="456" xr:uid="{00000000-0005-0000-0000-0000C8010000}"/>
    <cellStyle name="Normal 19 43" xfId="457" xr:uid="{00000000-0005-0000-0000-0000C9010000}"/>
    <cellStyle name="Normal 19 44" xfId="458" xr:uid="{00000000-0005-0000-0000-0000CA010000}"/>
    <cellStyle name="Normal 19 45" xfId="459" xr:uid="{00000000-0005-0000-0000-0000CB010000}"/>
    <cellStyle name="Normal 19 46" xfId="460" xr:uid="{00000000-0005-0000-0000-0000CC010000}"/>
    <cellStyle name="Normal 19 47" xfId="461" xr:uid="{00000000-0005-0000-0000-0000CD010000}"/>
    <cellStyle name="Normal 19 48" xfId="462" xr:uid="{00000000-0005-0000-0000-0000CE010000}"/>
    <cellStyle name="Normal 19 49" xfId="463" xr:uid="{00000000-0005-0000-0000-0000CF010000}"/>
    <cellStyle name="Normal 19 5" xfId="464" xr:uid="{00000000-0005-0000-0000-0000D0010000}"/>
    <cellStyle name="Normal 19 50" xfId="465" xr:uid="{00000000-0005-0000-0000-0000D1010000}"/>
    <cellStyle name="Normal 19 51" xfId="466" xr:uid="{00000000-0005-0000-0000-0000D2010000}"/>
    <cellStyle name="Normal 19 52" xfId="467" xr:uid="{00000000-0005-0000-0000-0000D3010000}"/>
    <cellStyle name="Normal 19 53" xfId="468" xr:uid="{00000000-0005-0000-0000-0000D4010000}"/>
    <cellStyle name="Normal 19 54" xfId="469" xr:uid="{00000000-0005-0000-0000-0000D5010000}"/>
    <cellStyle name="Normal 19 55" xfId="470" xr:uid="{00000000-0005-0000-0000-0000D6010000}"/>
    <cellStyle name="Normal 19 56" xfId="471" xr:uid="{00000000-0005-0000-0000-0000D7010000}"/>
    <cellStyle name="Normal 19 57" xfId="472" xr:uid="{00000000-0005-0000-0000-0000D8010000}"/>
    <cellStyle name="Normal 19 6" xfId="473" xr:uid="{00000000-0005-0000-0000-0000D9010000}"/>
    <cellStyle name="Normal 19 7" xfId="474" xr:uid="{00000000-0005-0000-0000-0000DA010000}"/>
    <cellStyle name="Normal 19 8" xfId="475" xr:uid="{00000000-0005-0000-0000-0000DB010000}"/>
    <cellStyle name="Normal 19 9" xfId="476" xr:uid="{00000000-0005-0000-0000-0000DC010000}"/>
    <cellStyle name="Normal 2" xfId="477" xr:uid="{00000000-0005-0000-0000-0000DD010000}"/>
    <cellStyle name="Normal 2 10" xfId="478" xr:uid="{00000000-0005-0000-0000-0000DE010000}"/>
    <cellStyle name="Normal 2 11" xfId="479" xr:uid="{00000000-0005-0000-0000-0000DF010000}"/>
    <cellStyle name="Normal 2 12" xfId="480" xr:uid="{00000000-0005-0000-0000-0000E0010000}"/>
    <cellStyle name="Normal 2 13" xfId="481" xr:uid="{00000000-0005-0000-0000-0000E1010000}"/>
    <cellStyle name="Normal 2 14" xfId="482" xr:uid="{00000000-0005-0000-0000-0000E2010000}"/>
    <cellStyle name="Normal 2 15" xfId="483" xr:uid="{00000000-0005-0000-0000-0000E3010000}"/>
    <cellStyle name="Normal 2 16" xfId="484" xr:uid="{00000000-0005-0000-0000-0000E4010000}"/>
    <cellStyle name="Normal 2 17" xfId="485" xr:uid="{00000000-0005-0000-0000-0000E5010000}"/>
    <cellStyle name="Normal 2 18" xfId="486" xr:uid="{00000000-0005-0000-0000-0000E6010000}"/>
    <cellStyle name="Normal 2 19" xfId="487" xr:uid="{00000000-0005-0000-0000-0000E7010000}"/>
    <cellStyle name="Normal 2 2" xfId="488" xr:uid="{00000000-0005-0000-0000-0000E8010000}"/>
    <cellStyle name="Normal 2 2 2" xfId="489" xr:uid="{00000000-0005-0000-0000-0000E9010000}"/>
    <cellStyle name="Normal 2 2 2 2" xfId="490" xr:uid="{00000000-0005-0000-0000-0000EA010000}"/>
    <cellStyle name="Normal 2 2 2 2 2" xfId="491" xr:uid="{00000000-0005-0000-0000-0000EB010000}"/>
    <cellStyle name="Normal 2 2 2 2 3" xfId="492" xr:uid="{00000000-0005-0000-0000-0000EC010000}"/>
    <cellStyle name="Normal 2 2 2 3" xfId="493" xr:uid="{00000000-0005-0000-0000-0000ED010000}"/>
    <cellStyle name="Normal 2 2 3" xfId="494" xr:uid="{00000000-0005-0000-0000-0000EE010000}"/>
    <cellStyle name="Normal 2 2 4" xfId="495" xr:uid="{00000000-0005-0000-0000-0000EF010000}"/>
    <cellStyle name="Normal 2 2 5" xfId="496" xr:uid="{00000000-0005-0000-0000-0000F0010000}"/>
    <cellStyle name="Normal 2 20" xfId="497" xr:uid="{00000000-0005-0000-0000-0000F1010000}"/>
    <cellStyle name="Normal 2 21" xfId="498" xr:uid="{00000000-0005-0000-0000-0000F2010000}"/>
    <cellStyle name="Normal 2 22" xfId="499" xr:uid="{00000000-0005-0000-0000-0000F3010000}"/>
    <cellStyle name="Normal 2 23" xfId="500" xr:uid="{00000000-0005-0000-0000-0000F4010000}"/>
    <cellStyle name="Normal 2 24" xfId="501" xr:uid="{00000000-0005-0000-0000-0000F5010000}"/>
    <cellStyle name="Normal 2 25" xfId="502" xr:uid="{00000000-0005-0000-0000-0000F6010000}"/>
    <cellStyle name="Normal 2 26" xfId="503" xr:uid="{00000000-0005-0000-0000-0000F7010000}"/>
    <cellStyle name="Normal 2 27" xfId="504" xr:uid="{00000000-0005-0000-0000-0000F8010000}"/>
    <cellStyle name="Normal 2 28" xfId="505" xr:uid="{00000000-0005-0000-0000-0000F9010000}"/>
    <cellStyle name="Normal 2 29" xfId="506" xr:uid="{00000000-0005-0000-0000-0000FA010000}"/>
    <cellStyle name="Normal 2 3" xfId="507" xr:uid="{00000000-0005-0000-0000-0000FB010000}"/>
    <cellStyle name="Normal 2 30" xfId="508" xr:uid="{00000000-0005-0000-0000-0000FC010000}"/>
    <cellStyle name="Normal 2 31" xfId="509" xr:uid="{00000000-0005-0000-0000-0000FD010000}"/>
    <cellStyle name="Normal 2 32" xfId="510" xr:uid="{00000000-0005-0000-0000-0000FE010000}"/>
    <cellStyle name="Normal 2 33" xfId="511" xr:uid="{00000000-0005-0000-0000-0000FF010000}"/>
    <cellStyle name="Normal 2 34" xfId="512" xr:uid="{00000000-0005-0000-0000-000000020000}"/>
    <cellStyle name="Normal 2 35" xfId="513" xr:uid="{00000000-0005-0000-0000-000001020000}"/>
    <cellStyle name="Normal 2 36" xfId="514" xr:uid="{00000000-0005-0000-0000-000002020000}"/>
    <cellStyle name="Normal 2 37" xfId="515" xr:uid="{00000000-0005-0000-0000-000003020000}"/>
    <cellStyle name="Normal 2 38" xfId="516" xr:uid="{00000000-0005-0000-0000-000004020000}"/>
    <cellStyle name="Normal 2 39" xfId="517" xr:uid="{00000000-0005-0000-0000-000005020000}"/>
    <cellStyle name="Normal 2 4" xfId="518" xr:uid="{00000000-0005-0000-0000-000006020000}"/>
    <cellStyle name="Normal 2 40" xfId="519" xr:uid="{00000000-0005-0000-0000-000007020000}"/>
    <cellStyle name="Normal 2 41" xfId="520" xr:uid="{00000000-0005-0000-0000-000008020000}"/>
    <cellStyle name="Normal 2 42" xfId="521" xr:uid="{00000000-0005-0000-0000-000009020000}"/>
    <cellStyle name="Normal 2 43" xfId="522" xr:uid="{00000000-0005-0000-0000-00000A020000}"/>
    <cellStyle name="Normal 2 44" xfId="523" xr:uid="{00000000-0005-0000-0000-00000B020000}"/>
    <cellStyle name="Normal 2 45" xfId="524" xr:uid="{00000000-0005-0000-0000-00000C020000}"/>
    <cellStyle name="Normal 2 46" xfId="525" xr:uid="{00000000-0005-0000-0000-00000D020000}"/>
    <cellStyle name="Normal 2 47" xfId="526" xr:uid="{00000000-0005-0000-0000-00000E020000}"/>
    <cellStyle name="Normal 2 48" xfId="527" xr:uid="{00000000-0005-0000-0000-00000F020000}"/>
    <cellStyle name="Normal 2 49" xfId="528" xr:uid="{00000000-0005-0000-0000-000010020000}"/>
    <cellStyle name="Normal 2 5" xfId="529" xr:uid="{00000000-0005-0000-0000-000011020000}"/>
    <cellStyle name="Normal 2 50" xfId="530" xr:uid="{00000000-0005-0000-0000-000012020000}"/>
    <cellStyle name="Normal 2 51" xfId="531" xr:uid="{00000000-0005-0000-0000-000013020000}"/>
    <cellStyle name="Normal 2 52" xfId="532" xr:uid="{00000000-0005-0000-0000-000014020000}"/>
    <cellStyle name="Normal 2 53" xfId="533" xr:uid="{00000000-0005-0000-0000-000015020000}"/>
    <cellStyle name="Normal 2 54" xfId="534" xr:uid="{00000000-0005-0000-0000-000016020000}"/>
    <cellStyle name="Normal 2 55" xfId="535" xr:uid="{00000000-0005-0000-0000-000017020000}"/>
    <cellStyle name="Normal 2 56" xfId="536" xr:uid="{00000000-0005-0000-0000-000018020000}"/>
    <cellStyle name="Normal 2 57" xfId="537" xr:uid="{00000000-0005-0000-0000-000019020000}"/>
    <cellStyle name="Normal 2 58" xfId="538" xr:uid="{00000000-0005-0000-0000-00001A020000}"/>
    <cellStyle name="Normal 2 59" xfId="539" xr:uid="{00000000-0005-0000-0000-00001B020000}"/>
    <cellStyle name="Normal 2 6" xfId="540" xr:uid="{00000000-0005-0000-0000-00001C020000}"/>
    <cellStyle name="Normal 2 60" xfId="541" xr:uid="{00000000-0005-0000-0000-00001D020000}"/>
    <cellStyle name="Normal 2 61" xfId="542" xr:uid="{00000000-0005-0000-0000-00001E020000}"/>
    <cellStyle name="Normal 2 62" xfId="543" xr:uid="{00000000-0005-0000-0000-00001F020000}"/>
    <cellStyle name="Normal 2 63" xfId="544" xr:uid="{00000000-0005-0000-0000-000020020000}"/>
    <cellStyle name="Normal 2 64" xfId="545" xr:uid="{00000000-0005-0000-0000-000021020000}"/>
    <cellStyle name="Normal 2 65" xfId="546" xr:uid="{00000000-0005-0000-0000-000022020000}"/>
    <cellStyle name="Normal 2 66" xfId="547" xr:uid="{00000000-0005-0000-0000-000023020000}"/>
    <cellStyle name="Normal 2 67" xfId="548" xr:uid="{00000000-0005-0000-0000-000024020000}"/>
    <cellStyle name="Normal 2 68" xfId="549" xr:uid="{00000000-0005-0000-0000-000025020000}"/>
    <cellStyle name="Normal 2 69" xfId="550" xr:uid="{00000000-0005-0000-0000-000026020000}"/>
    <cellStyle name="Normal 2 7" xfId="551" xr:uid="{00000000-0005-0000-0000-000027020000}"/>
    <cellStyle name="Normal 2 70" xfId="552" xr:uid="{00000000-0005-0000-0000-000028020000}"/>
    <cellStyle name="Normal 2 71" xfId="553" xr:uid="{00000000-0005-0000-0000-000029020000}"/>
    <cellStyle name="Normal 2 72" xfId="554" xr:uid="{00000000-0005-0000-0000-00002A020000}"/>
    <cellStyle name="Normal 2 73" xfId="555" xr:uid="{00000000-0005-0000-0000-00002B020000}"/>
    <cellStyle name="Normal 2 74" xfId="556" xr:uid="{00000000-0005-0000-0000-00002C020000}"/>
    <cellStyle name="Normal 2 75" xfId="557" xr:uid="{00000000-0005-0000-0000-00002D020000}"/>
    <cellStyle name="Normal 2 76" xfId="558" xr:uid="{00000000-0005-0000-0000-00002E020000}"/>
    <cellStyle name="Normal 2 77" xfId="559" xr:uid="{00000000-0005-0000-0000-00002F020000}"/>
    <cellStyle name="Normal 2 78" xfId="560" xr:uid="{00000000-0005-0000-0000-000030020000}"/>
    <cellStyle name="Normal 2 79" xfId="561" xr:uid="{00000000-0005-0000-0000-000031020000}"/>
    <cellStyle name="Normal 2 8" xfId="562" xr:uid="{00000000-0005-0000-0000-000032020000}"/>
    <cellStyle name="Normal 2 80" xfId="563" xr:uid="{00000000-0005-0000-0000-000033020000}"/>
    <cellStyle name="Normal 2 81" xfId="564" xr:uid="{00000000-0005-0000-0000-000034020000}"/>
    <cellStyle name="Normal 2 82" xfId="565" xr:uid="{00000000-0005-0000-0000-000035020000}"/>
    <cellStyle name="Normal 2 83" xfId="566" xr:uid="{00000000-0005-0000-0000-000036020000}"/>
    <cellStyle name="Normal 2 84" xfId="567" xr:uid="{00000000-0005-0000-0000-000037020000}"/>
    <cellStyle name="Normal 2 85" xfId="568" xr:uid="{00000000-0005-0000-0000-000038020000}"/>
    <cellStyle name="Normal 2 86" xfId="569" xr:uid="{00000000-0005-0000-0000-000039020000}"/>
    <cellStyle name="Normal 2 9" xfId="570" xr:uid="{00000000-0005-0000-0000-00003A020000}"/>
    <cellStyle name="Normal 20" xfId="571" xr:uid="{00000000-0005-0000-0000-00003B020000}"/>
    <cellStyle name="Normal 21" xfId="572" xr:uid="{00000000-0005-0000-0000-00003C020000}"/>
    <cellStyle name="Normal 22" xfId="573" xr:uid="{00000000-0005-0000-0000-00003D020000}"/>
    <cellStyle name="Normal 23" xfId="574" xr:uid="{00000000-0005-0000-0000-00003E020000}"/>
    <cellStyle name="Normal 24" xfId="575" xr:uid="{00000000-0005-0000-0000-00003F020000}"/>
    <cellStyle name="Normal 25" xfId="576" xr:uid="{00000000-0005-0000-0000-000040020000}"/>
    <cellStyle name="Normal 26" xfId="577" xr:uid="{00000000-0005-0000-0000-000041020000}"/>
    <cellStyle name="Normal 27" xfId="578" xr:uid="{00000000-0005-0000-0000-000042020000}"/>
    <cellStyle name="Normal 27 2" xfId="579" xr:uid="{00000000-0005-0000-0000-000043020000}"/>
    <cellStyle name="Normal 27 3" xfId="580" xr:uid="{00000000-0005-0000-0000-000044020000}"/>
    <cellStyle name="Normal 28" xfId="581" xr:uid="{00000000-0005-0000-0000-000045020000}"/>
    <cellStyle name="Normal 28 2" xfId="582" xr:uid="{00000000-0005-0000-0000-000046020000}"/>
    <cellStyle name="Normal 28 3" xfId="583" xr:uid="{00000000-0005-0000-0000-000047020000}"/>
    <cellStyle name="Normal 29" xfId="584" xr:uid="{00000000-0005-0000-0000-000048020000}"/>
    <cellStyle name="Normal 29 2" xfId="585" xr:uid="{00000000-0005-0000-0000-000049020000}"/>
    <cellStyle name="Normal 29 3" xfId="586" xr:uid="{00000000-0005-0000-0000-00004A020000}"/>
    <cellStyle name="Normal 3" xfId="587" xr:uid="{00000000-0005-0000-0000-00004B020000}"/>
    <cellStyle name="Normal 3 10" xfId="588" xr:uid="{00000000-0005-0000-0000-00004C020000}"/>
    <cellStyle name="Normal 3 11" xfId="589" xr:uid="{00000000-0005-0000-0000-00004D020000}"/>
    <cellStyle name="Normal 3 12" xfId="590" xr:uid="{00000000-0005-0000-0000-00004E020000}"/>
    <cellStyle name="Normal 3 13" xfId="591" xr:uid="{00000000-0005-0000-0000-00004F020000}"/>
    <cellStyle name="Normal 3 14" xfId="592" xr:uid="{00000000-0005-0000-0000-000050020000}"/>
    <cellStyle name="Normal 3 15" xfId="593" xr:uid="{00000000-0005-0000-0000-000051020000}"/>
    <cellStyle name="Normal 3 16" xfId="594" xr:uid="{00000000-0005-0000-0000-000052020000}"/>
    <cellStyle name="Normal 3 17" xfId="595" xr:uid="{00000000-0005-0000-0000-000053020000}"/>
    <cellStyle name="Normal 3 18" xfId="596" xr:uid="{00000000-0005-0000-0000-000054020000}"/>
    <cellStyle name="Normal 3 19" xfId="597" xr:uid="{00000000-0005-0000-0000-000055020000}"/>
    <cellStyle name="Normal 3 2" xfId="598" xr:uid="{00000000-0005-0000-0000-000056020000}"/>
    <cellStyle name="Normal 3 20" xfId="599" xr:uid="{00000000-0005-0000-0000-000057020000}"/>
    <cellStyle name="Normal 3 21" xfId="600" xr:uid="{00000000-0005-0000-0000-000058020000}"/>
    <cellStyle name="Normal 3 22" xfId="601" xr:uid="{00000000-0005-0000-0000-000059020000}"/>
    <cellStyle name="Normal 3 23" xfId="602" xr:uid="{00000000-0005-0000-0000-00005A020000}"/>
    <cellStyle name="Normal 3 24" xfId="603" xr:uid="{00000000-0005-0000-0000-00005B020000}"/>
    <cellStyle name="Normal 3 25" xfId="604" xr:uid="{00000000-0005-0000-0000-00005C020000}"/>
    <cellStyle name="Normal 3 26" xfId="605" xr:uid="{00000000-0005-0000-0000-00005D020000}"/>
    <cellStyle name="Normal 3 27" xfId="606" xr:uid="{00000000-0005-0000-0000-00005E020000}"/>
    <cellStyle name="Normal 3 28" xfId="607" xr:uid="{00000000-0005-0000-0000-00005F020000}"/>
    <cellStyle name="Normal 3 29" xfId="608" xr:uid="{00000000-0005-0000-0000-000060020000}"/>
    <cellStyle name="Normal 3 3" xfId="609" xr:uid="{00000000-0005-0000-0000-000061020000}"/>
    <cellStyle name="Normal 3 30" xfId="610" xr:uid="{00000000-0005-0000-0000-000062020000}"/>
    <cellStyle name="Normal 3 31" xfId="611" xr:uid="{00000000-0005-0000-0000-000063020000}"/>
    <cellStyle name="Normal 3 32" xfId="612" xr:uid="{00000000-0005-0000-0000-000064020000}"/>
    <cellStyle name="Normal 3 33" xfId="613" xr:uid="{00000000-0005-0000-0000-000065020000}"/>
    <cellStyle name="Normal 3 34" xfId="614" xr:uid="{00000000-0005-0000-0000-000066020000}"/>
    <cellStyle name="Normal 3 35" xfId="615" xr:uid="{00000000-0005-0000-0000-000067020000}"/>
    <cellStyle name="Normal 3 36" xfId="616" xr:uid="{00000000-0005-0000-0000-000068020000}"/>
    <cellStyle name="Normal 3 37" xfId="617" xr:uid="{00000000-0005-0000-0000-000069020000}"/>
    <cellStyle name="Normal 3 38" xfId="618" xr:uid="{00000000-0005-0000-0000-00006A020000}"/>
    <cellStyle name="Normal 3 39" xfId="619" xr:uid="{00000000-0005-0000-0000-00006B020000}"/>
    <cellStyle name="Normal 3 4" xfId="620" xr:uid="{00000000-0005-0000-0000-00006C020000}"/>
    <cellStyle name="Normal 3 40" xfId="621" xr:uid="{00000000-0005-0000-0000-00006D020000}"/>
    <cellStyle name="Normal 3 41" xfId="622" xr:uid="{00000000-0005-0000-0000-00006E020000}"/>
    <cellStyle name="Normal 3 42" xfId="623" xr:uid="{00000000-0005-0000-0000-00006F020000}"/>
    <cellStyle name="Normal 3 43" xfId="624" xr:uid="{00000000-0005-0000-0000-000070020000}"/>
    <cellStyle name="Normal 3 44" xfId="625" xr:uid="{00000000-0005-0000-0000-000071020000}"/>
    <cellStyle name="Normal 3 45" xfId="626" xr:uid="{00000000-0005-0000-0000-000072020000}"/>
    <cellStyle name="Normal 3 46" xfId="627" xr:uid="{00000000-0005-0000-0000-000073020000}"/>
    <cellStyle name="Normal 3 47" xfId="628" xr:uid="{00000000-0005-0000-0000-000074020000}"/>
    <cellStyle name="Normal 3 48" xfId="629" xr:uid="{00000000-0005-0000-0000-000075020000}"/>
    <cellStyle name="Normal 3 49" xfId="630" xr:uid="{00000000-0005-0000-0000-000076020000}"/>
    <cellStyle name="Normal 3 5" xfId="631" xr:uid="{00000000-0005-0000-0000-000077020000}"/>
    <cellStyle name="Normal 3 50" xfId="632" xr:uid="{00000000-0005-0000-0000-000078020000}"/>
    <cellStyle name="Normal 3 51" xfId="633" xr:uid="{00000000-0005-0000-0000-000079020000}"/>
    <cellStyle name="Normal 3 52" xfId="634" xr:uid="{00000000-0005-0000-0000-00007A020000}"/>
    <cellStyle name="Normal 3 53" xfId="635" xr:uid="{00000000-0005-0000-0000-00007B020000}"/>
    <cellStyle name="Normal 3 54" xfId="636" xr:uid="{00000000-0005-0000-0000-00007C020000}"/>
    <cellStyle name="Normal 3 55" xfId="637" xr:uid="{00000000-0005-0000-0000-00007D020000}"/>
    <cellStyle name="Normal 3 56" xfId="638" xr:uid="{00000000-0005-0000-0000-00007E020000}"/>
    <cellStyle name="Normal 3 57" xfId="639" xr:uid="{00000000-0005-0000-0000-00007F020000}"/>
    <cellStyle name="Normal 3 58" xfId="640" xr:uid="{00000000-0005-0000-0000-000080020000}"/>
    <cellStyle name="Normal 3 6" xfId="641" xr:uid="{00000000-0005-0000-0000-000081020000}"/>
    <cellStyle name="Normal 3 7" xfId="642" xr:uid="{00000000-0005-0000-0000-000082020000}"/>
    <cellStyle name="Normal 3 8" xfId="643" xr:uid="{00000000-0005-0000-0000-000083020000}"/>
    <cellStyle name="Normal 3 9" xfId="644" xr:uid="{00000000-0005-0000-0000-000084020000}"/>
    <cellStyle name="Normal 30" xfId="645" xr:uid="{00000000-0005-0000-0000-000085020000}"/>
    <cellStyle name="Normal 30 2" xfId="646" xr:uid="{00000000-0005-0000-0000-000086020000}"/>
    <cellStyle name="Normal 30 3" xfId="647" xr:uid="{00000000-0005-0000-0000-000087020000}"/>
    <cellStyle name="Normal 30 4" xfId="648" xr:uid="{00000000-0005-0000-0000-000088020000}"/>
    <cellStyle name="Normal 30 5" xfId="649" xr:uid="{00000000-0005-0000-0000-000089020000}"/>
    <cellStyle name="Normal 30 6" xfId="650" xr:uid="{00000000-0005-0000-0000-00008A020000}"/>
    <cellStyle name="Normal 30 7" xfId="651" xr:uid="{00000000-0005-0000-0000-00008B020000}"/>
    <cellStyle name="Normal 30 8" xfId="652" xr:uid="{00000000-0005-0000-0000-00008C020000}"/>
    <cellStyle name="Normal 30 9" xfId="653" xr:uid="{00000000-0005-0000-0000-00008D020000}"/>
    <cellStyle name="Normal 31" xfId="654" xr:uid="{00000000-0005-0000-0000-00008E020000}"/>
    <cellStyle name="Normal 32" xfId="655" xr:uid="{00000000-0005-0000-0000-00008F020000}"/>
    <cellStyle name="Normal 32 2" xfId="656" xr:uid="{00000000-0005-0000-0000-000090020000}"/>
    <cellStyle name="Normal 32 3" xfId="657" xr:uid="{00000000-0005-0000-0000-000091020000}"/>
    <cellStyle name="Normal 32 4" xfId="658" xr:uid="{00000000-0005-0000-0000-000092020000}"/>
    <cellStyle name="Normal 32 5" xfId="659" xr:uid="{00000000-0005-0000-0000-000093020000}"/>
    <cellStyle name="Normal 32 6" xfId="660" xr:uid="{00000000-0005-0000-0000-000094020000}"/>
    <cellStyle name="Normal 32 7" xfId="661" xr:uid="{00000000-0005-0000-0000-000095020000}"/>
    <cellStyle name="Normal 32 8" xfId="662" xr:uid="{00000000-0005-0000-0000-000096020000}"/>
    <cellStyle name="Normal 32 9" xfId="663" xr:uid="{00000000-0005-0000-0000-000097020000}"/>
    <cellStyle name="Normal 33" xfId="664" xr:uid="{00000000-0005-0000-0000-000098020000}"/>
    <cellStyle name="Normal 34" xfId="665" xr:uid="{00000000-0005-0000-0000-000099020000}"/>
    <cellStyle name="Normal 35" xfId="666" xr:uid="{00000000-0005-0000-0000-00009A020000}"/>
    <cellStyle name="Normal 35 2" xfId="667" xr:uid="{00000000-0005-0000-0000-00009B020000}"/>
    <cellStyle name="Normal 35 3" xfId="668" xr:uid="{00000000-0005-0000-0000-00009C020000}"/>
    <cellStyle name="Normal 35 4" xfId="669" xr:uid="{00000000-0005-0000-0000-00009D020000}"/>
    <cellStyle name="Normal 35 5" xfId="670" xr:uid="{00000000-0005-0000-0000-00009E020000}"/>
    <cellStyle name="Normal 35 6" xfId="671" xr:uid="{00000000-0005-0000-0000-00009F020000}"/>
    <cellStyle name="Normal 35 7" xfId="672" xr:uid="{00000000-0005-0000-0000-0000A0020000}"/>
    <cellStyle name="Normal 35 8" xfId="673" xr:uid="{00000000-0005-0000-0000-0000A1020000}"/>
    <cellStyle name="Normal 35 9" xfId="674" xr:uid="{00000000-0005-0000-0000-0000A2020000}"/>
    <cellStyle name="Normal 36" xfId="675" xr:uid="{00000000-0005-0000-0000-0000A3020000}"/>
    <cellStyle name="Normal 36 2" xfId="676" xr:uid="{00000000-0005-0000-0000-0000A4020000}"/>
    <cellStyle name="Normal 36 3" xfId="677" xr:uid="{00000000-0005-0000-0000-0000A5020000}"/>
    <cellStyle name="Normal 36 4" xfId="678" xr:uid="{00000000-0005-0000-0000-0000A6020000}"/>
    <cellStyle name="Normal 36 5" xfId="679" xr:uid="{00000000-0005-0000-0000-0000A7020000}"/>
    <cellStyle name="Normal 36 6" xfId="680" xr:uid="{00000000-0005-0000-0000-0000A8020000}"/>
    <cellStyle name="Normal 36 7" xfId="681" xr:uid="{00000000-0005-0000-0000-0000A9020000}"/>
    <cellStyle name="Normal 36 8" xfId="682" xr:uid="{00000000-0005-0000-0000-0000AA020000}"/>
    <cellStyle name="Normal 36 9" xfId="683" xr:uid="{00000000-0005-0000-0000-0000AB020000}"/>
    <cellStyle name="Normal 37" xfId="684" xr:uid="{00000000-0005-0000-0000-0000AC020000}"/>
    <cellStyle name="Normal 37 2" xfId="685" xr:uid="{00000000-0005-0000-0000-0000AD020000}"/>
    <cellStyle name="Normal 37 3" xfId="686" xr:uid="{00000000-0005-0000-0000-0000AE020000}"/>
    <cellStyle name="Normal 37 4" xfId="687" xr:uid="{00000000-0005-0000-0000-0000AF020000}"/>
    <cellStyle name="Normal 37 5" xfId="688" xr:uid="{00000000-0005-0000-0000-0000B0020000}"/>
    <cellStyle name="Normal 37 6" xfId="689" xr:uid="{00000000-0005-0000-0000-0000B1020000}"/>
    <cellStyle name="Normal 37 7" xfId="690" xr:uid="{00000000-0005-0000-0000-0000B2020000}"/>
    <cellStyle name="Normal 37 8" xfId="691" xr:uid="{00000000-0005-0000-0000-0000B3020000}"/>
    <cellStyle name="Normal 37 9" xfId="692" xr:uid="{00000000-0005-0000-0000-0000B4020000}"/>
    <cellStyle name="Normal 38" xfId="693" xr:uid="{00000000-0005-0000-0000-0000B5020000}"/>
    <cellStyle name="Normal 38 2" xfId="694" xr:uid="{00000000-0005-0000-0000-0000B6020000}"/>
    <cellStyle name="Normal 38 3" xfId="695" xr:uid="{00000000-0005-0000-0000-0000B7020000}"/>
    <cellStyle name="Normal 38 4" xfId="696" xr:uid="{00000000-0005-0000-0000-0000B8020000}"/>
    <cellStyle name="Normal 38 5" xfId="697" xr:uid="{00000000-0005-0000-0000-0000B9020000}"/>
    <cellStyle name="Normal 38 6" xfId="698" xr:uid="{00000000-0005-0000-0000-0000BA020000}"/>
    <cellStyle name="Normal 38 7" xfId="699" xr:uid="{00000000-0005-0000-0000-0000BB020000}"/>
    <cellStyle name="Normal 38 8" xfId="700" xr:uid="{00000000-0005-0000-0000-0000BC020000}"/>
    <cellStyle name="Normal 38 9" xfId="701" xr:uid="{00000000-0005-0000-0000-0000BD020000}"/>
    <cellStyle name="Normal 39" xfId="702" xr:uid="{00000000-0005-0000-0000-0000BE020000}"/>
    <cellStyle name="Normal 39 2" xfId="703" xr:uid="{00000000-0005-0000-0000-0000BF020000}"/>
    <cellStyle name="Normal 39 3" xfId="704" xr:uid="{00000000-0005-0000-0000-0000C0020000}"/>
    <cellStyle name="Normal 39 4" xfId="705" xr:uid="{00000000-0005-0000-0000-0000C1020000}"/>
    <cellStyle name="Normal 39 5" xfId="706" xr:uid="{00000000-0005-0000-0000-0000C2020000}"/>
    <cellStyle name="Normal 39 6" xfId="707" xr:uid="{00000000-0005-0000-0000-0000C3020000}"/>
    <cellStyle name="Normal 39 7" xfId="708" xr:uid="{00000000-0005-0000-0000-0000C4020000}"/>
    <cellStyle name="Normal 39 8" xfId="709" xr:uid="{00000000-0005-0000-0000-0000C5020000}"/>
    <cellStyle name="Normal 39 9" xfId="710" xr:uid="{00000000-0005-0000-0000-0000C6020000}"/>
    <cellStyle name="Normal 4" xfId="711" xr:uid="{00000000-0005-0000-0000-0000C7020000}"/>
    <cellStyle name="Normal 4 10" xfId="712" xr:uid="{00000000-0005-0000-0000-0000C8020000}"/>
    <cellStyle name="Normal 4 11" xfId="713" xr:uid="{00000000-0005-0000-0000-0000C9020000}"/>
    <cellStyle name="Normal 4 12" xfId="714" xr:uid="{00000000-0005-0000-0000-0000CA020000}"/>
    <cellStyle name="Normal 4 13" xfId="715" xr:uid="{00000000-0005-0000-0000-0000CB020000}"/>
    <cellStyle name="Normal 4 14" xfId="716" xr:uid="{00000000-0005-0000-0000-0000CC020000}"/>
    <cellStyle name="Normal 4 15" xfId="717" xr:uid="{00000000-0005-0000-0000-0000CD020000}"/>
    <cellStyle name="Normal 4 16" xfId="718" xr:uid="{00000000-0005-0000-0000-0000CE020000}"/>
    <cellStyle name="Normal 4 17" xfId="719" xr:uid="{00000000-0005-0000-0000-0000CF020000}"/>
    <cellStyle name="Normal 4 18" xfId="720" xr:uid="{00000000-0005-0000-0000-0000D0020000}"/>
    <cellStyle name="Normal 4 19" xfId="721" xr:uid="{00000000-0005-0000-0000-0000D1020000}"/>
    <cellStyle name="Normal 4 2" xfId="722" xr:uid="{00000000-0005-0000-0000-0000D2020000}"/>
    <cellStyle name="Normal 4 20" xfId="723" xr:uid="{00000000-0005-0000-0000-0000D3020000}"/>
    <cellStyle name="Normal 4 21" xfId="724" xr:uid="{00000000-0005-0000-0000-0000D4020000}"/>
    <cellStyle name="Normal 4 22" xfId="725" xr:uid="{00000000-0005-0000-0000-0000D5020000}"/>
    <cellStyle name="Normal 4 23" xfId="726" xr:uid="{00000000-0005-0000-0000-0000D6020000}"/>
    <cellStyle name="Normal 4 24" xfId="727" xr:uid="{00000000-0005-0000-0000-0000D7020000}"/>
    <cellStyle name="Normal 4 25" xfId="728" xr:uid="{00000000-0005-0000-0000-0000D8020000}"/>
    <cellStyle name="Normal 4 26" xfId="729" xr:uid="{00000000-0005-0000-0000-0000D9020000}"/>
    <cellStyle name="Normal 4 27" xfId="730" xr:uid="{00000000-0005-0000-0000-0000DA020000}"/>
    <cellStyle name="Normal 4 28" xfId="731" xr:uid="{00000000-0005-0000-0000-0000DB020000}"/>
    <cellStyle name="Normal 4 29" xfId="732" xr:uid="{00000000-0005-0000-0000-0000DC020000}"/>
    <cellStyle name="Normal 4 3" xfId="733" xr:uid="{00000000-0005-0000-0000-0000DD020000}"/>
    <cellStyle name="Normal 4 30" xfId="734" xr:uid="{00000000-0005-0000-0000-0000DE020000}"/>
    <cellStyle name="Normal 4 31" xfId="735" xr:uid="{00000000-0005-0000-0000-0000DF020000}"/>
    <cellStyle name="Normal 4 32" xfId="736" xr:uid="{00000000-0005-0000-0000-0000E0020000}"/>
    <cellStyle name="Normal 4 33" xfId="737" xr:uid="{00000000-0005-0000-0000-0000E1020000}"/>
    <cellStyle name="Normal 4 34" xfId="738" xr:uid="{00000000-0005-0000-0000-0000E2020000}"/>
    <cellStyle name="Normal 4 35" xfId="739" xr:uid="{00000000-0005-0000-0000-0000E3020000}"/>
    <cellStyle name="Normal 4 36" xfId="740" xr:uid="{00000000-0005-0000-0000-0000E4020000}"/>
    <cellStyle name="Normal 4 37" xfId="741" xr:uid="{00000000-0005-0000-0000-0000E5020000}"/>
    <cellStyle name="Normal 4 38" xfId="742" xr:uid="{00000000-0005-0000-0000-0000E6020000}"/>
    <cellStyle name="Normal 4 39" xfId="743" xr:uid="{00000000-0005-0000-0000-0000E7020000}"/>
    <cellStyle name="Normal 4 4" xfId="744" xr:uid="{00000000-0005-0000-0000-0000E8020000}"/>
    <cellStyle name="Normal 4 40" xfId="745" xr:uid="{00000000-0005-0000-0000-0000E9020000}"/>
    <cellStyle name="Normal 4 41" xfId="746" xr:uid="{00000000-0005-0000-0000-0000EA020000}"/>
    <cellStyle name="Normal 4 42" xfId="747" xr:uid="{00000000-0005-0000-0000-0000EB020000}"/>
    <cellStyle name="Normal 4 43" xfId="748" xr:uid="{00000000-0005-0000-0000-0000EC020000}"/>
    <cellStyle name="Normal 4 44" xfId="749" xr:uid="{00000000-0005-0000-0000-0000ED020000}"/>
    <cellStyle name="Normal 4 45" xfId="750" xr:uid="{00000000-0005-0000-0000-0000EE020000}"/>
    <cellStyle name="Normal 4 46" xfId="751" xr:uid="{00000000-0005-0000-0000-0000EF020000}"/>
    <cellStyle name="Normal 4 47" xfId="752" xr:uid="{00000000-0005-0000-0000-0000F0020000}"/>
    <cellStyle name="Normal 4 48" xfId="753" xr:uid="{00000000-0005-0000-0000-0000F1020000}"/>
    <cellStyle name="Normal 4 49" xfId="754" xr:uid="{00000000-0005-0000-0000-0000F2020000}"/>
    <cellStyle name="Normal 4 5" xfId="755" xr:uid="{00000000-0005-0000-0000-0000F3020000}"/>
    <cellStyle name="Normal 4 50" xfId="756" xr:uid="{00000000-0005-0000-0000-0000F4020000}"/>
    <cellStyle name="Normal 4 51" xfId="757" xr:uid="{00000000-0005-0000-0000-0000F5020000}"/>
    <cellStyle name="Normal 4 52" xfId="758" xr:uid="{00000000-0005-0000-0000-0000F6020000}"/>
    <cellStyle name="Normal 4 53" xfId="759" xr:uid="{00000000-0005-0000-0000-0000F7020000}"/>
    <cellStyle name="Normal 4 54" xfId="760" xr:uid="{00000000-0005-0000-0000-0000F8020000}"/>
    <cellStyle name="Normal 4 55" xfId="761" xr:uid="{00000000-0005-0000-0000-0000F9020000}"/>
    <cellStyle name="Normal 4 56" xfId="762" xr:uid="{00000000-0005-0000-0000-0000FA020000}"/>
    <cellStyle name="Normal 4 57" xfId="763" xr:uid="{00000000-0005-0000-0000-0000FB020000}"/>
    <cellStyle name="Normal 4 6" xfId="764" xr:uid="{00000000-0005-0000-0000-0000FC020000}"/>
    <cellStyle name="Normal 4 7" xfId="765" xr:uid="{00000000-0005-0000-0000-0000FD020000}"/>
    <cellStyle name="Normal 4 8" xfId="766" xr:uid="{00000000-0005-0000-0000-0000FE020000}"/>
    <cellStyle name="Normal 4 9" xfId="767" xr:uid="{00000000-0005-0000-0000-0000FF020000}"/>
    <cellStyle name="Normal 40" xfId="768" xr:uid="{00000000-0005-0000-0000-000000030000}"/>
    <cellStyle name="Normal 40 2" xfId="769" xr:uid="{00000000-0005-0000-0000-000001030000}"/>
    <cellStyle name="Normal 40 3" xfId="770" xr:uid="{00000000-0005-0000-0000-000002030000}"/>
    <cellStyle name="Normal 40 4" xfId="771" xr:uid="{00000000-0005-0000-0000-000003030000}"/>
    <cellStyle name="Normal 40 5" xfId="772" xr:uid="{00000000-0005-0000-0000-000004030000}"/>
    <cellStyle name="Normal 40 6" xfId="773" xr:uid="{00000000-0005-0000-0000-000005030000}"/>
    <cellStyle name="Normal 40 7" xfId="774" xr:uid="{00000000-0005-0000-0000-000006030000}"/>
    <cellStyle name="Normal 40 8" xfId="775" xr:uid="{00000000-0005-0000-0000-000007030000}"/>
    <cellStyle name="Normal 40 9" xfId="776" xr:uid="{00000000-0005-0000-0000-000008030000}"/>
    <cellStyle name="Normal 41" xfId="777" xr:uid="{00000000-0005-0000-0000-000009030000}"/>
    <cellStyle name="Normal 41 2" xfId="778" xr:uid="{00000000-0005-0000-0000-00000A030000}"/>
    <cellStyle name="Normal 41 3" xfId="779" xr:uid="{00000000-0005-0000-0000-00000B030000}"/>
    <cellStyle name="Normal 41 4" xfId="780" xr:uid="{00000000-0005-0000-0000-00000C030000}"/>
    <cellStyle name="Normal 41 5" xfId="781" xr:uid="{00000000-0005-0000-0000-00000D030000}"/>
    <cellStyle name="Normal 41 6" xfId="782" xr:uid="{00000000-0005-0000-0000-00000E030000}"/>
    <cellStyle name="Normal 41 7" xfId="783" xr:uid="{00000000-0005-0000-0000-00000F030000}"/>
    <cellStyle name="Normal 41 8" xfId="784" xr:uid="{00000000-0005-0000-0000-000010030000}"/>
    <cellStyle name="Normal 41 9" xfId="785" xr:uid="{00000000-0005-0000-0000-000011030000}"/>
    <cellStyle name="Normal 42" xfId="786" xr:uid="{00000000-0005-0000-0000-000012030000}"/>
    <cellStyle name="Normal 42 2" xfId="787" xr:uid="{00000000-0005-0000-0000-000013030000}"/>
    <cellStyle name="Normal 42 3" xfId="788" xr:uid="{00000000-0005-0000-0000-000014030000}"/>
    <cellStyle name="Normal 42 4" xfId="789" xr:uid="{00000000-0005-0000-0000-000015030000}"/>
    <cellStyle name="Normal 42 5" xfId="790" xr:uid="{00000000-0005-0000-0000-000016030000}"/>
    <cellStyle name="Normal 42 6" xfId="791" xr:uid="{00000000-0005-0000-0000-000017030000}"/>
    <cellStyle name="Normal 42 7" xfId="792" xr:uid="{00000000-0005-0000-0000-000018030000}"/>
    <cellStyle name="Normal 42 8" xfId="793" xr:uid="{00000000-0005-0000-0000-000019030000}"/>
    <cellStyle name="Normal 42 9" xfId="794" xr:uid="{00000000-0005-0000-0000-00001A030000}"/>
    <cellStyle name="Normal 43" xfId="795" xr:uid="{00000000-0005-0000-0000-00001B030000}"/>
    <cellStyle name="Normal 44" xfId="796" xr:uid="{00000000-0005-0000-0000-00001C030000}"/>
    <cellStyle name="Normal 45" xfId="797" xr:uid="{00000000-0005-0000-0000-00001D030000}"/>
    <cellStyle name="Normal 46" xfId="798" xr:uid="{00000000-0005-0000-0000-00001E030000}"/>
    <cellStyle name="Normal 47" xfId="799" xr:uid="{00000000-0005-0000-0000-00001F030000}"/>
    <cellStyle name="Normal 48" xfId="800" xr:uid="{00000000-0005-0000-0000-000020030000}"/>
    <cellStyle name="Normal 49" xfId="801" xr:uid="{00000000-0005-0000-0000-000021030000}"/>
    <cellStyle name="Normal 5" xfId="802" xr:uid="{00000000-0005-0000-0000-000022030000}"/>
    <cellStyle name="Normal 5 10" xfId="803" xr:uid="{00000000-0005-0000-0000-000023030000}"/>
    <cellStyle name="Normal 5 11" xfId="804" xr:uid="{00000000-0005-0000-0000-000024030000}"/>
    <cellStyle name="Normal 5 12" xfId="805" xr:uid="{00000000-0005-0000-0000-000025030000}"/>
    <cellStyle name="Normal 5 13" xfId="806" xr:uid="{00000000-0005-0000-0000-000026030000}"/>
    <cellStyle name="Normal 5 14" xfId="807" xr:uid="{00000000-0005-0000-0000-000027030000}"/>
    <cellStyle name="Normal 5 15" xfId="808" xr:uid="{00000000-0005-0000-0000-000028030000}"/>
    <cellStyle name="Normal 5 16" xfId="809" xr:uid="{00000000-0005-0000-0000-000029030000}"/>
    <cellStyle name="Normal 5 17" xfId="810" xr:uid="{00000000-0005-0000-0000-00002A030000}"/>
    <cellStyle name="Normal 5 18" xfId="811" xr:uid="{00000000-0005-0000-0000-00002B030000}"/>
    <cellStyle name="Normal 5 19" xfId="812" xr:uid="{00000000-0005-0000-0000-00002C030000}"/>
    <cellStyle name="Normal 5 2" xfId="813" xr:uid="{00000000-0005-0000-0000-00002D030000}"/>
    <cellStyle name="Normal 5 20" xfId="814" xr:uid="{00000000-0005-0000-0000-00002E030000}"/>
    <cellStyle name="Normal 5 21" xfId="815" xr:uid="{00000000-0005-0000-0000-00002F030000}"/>
    <cellStyle name="Normal 5 22" xfId="816" xr:uid="{00000000-0005-0000-0000-000030030000}"/>
    <cellStyle name="Normal 5 23" xfId="817" xr:uid="{00000000-0005-0000-0000-000031030000}"/>
    <cellStyle name="Normal 5 24" xfId="818" xr:uid="{00000000-0005-0000-0000-000032030000}"/>
    <cellStyle name="Normal 5 25" xfId="819" xr:uid="{00000000-0005-0000-0000-000033030000}"/>
    <cellStyle name="Normal 5 26" xfId="820" xr:uid="{00000000-0005-0000-0000-000034030000}"/>
    <cellStyle name="Normal 5 27" xfId="821" xr:uid="{00000000-0005-0000-0000-000035030000}"/>
    <cellStyle name="Normal 5 28" xfId="822" xr:uid="{00000000-0005-0000-0000-000036030000}"/>
    <cellStyle name="Normal 5 29" xfId="823" xr:uid="{00000000-0005-0000-0000-000037030000}"/>
    <cellStyle name="Normal 5 3" xfId="824" xr:uid="{00000000-0005-0000-0000-000038030000}"/>
    <cellStyle name="Normal 5 30" xfId="825" xr:uid="{00000000-0005-0000-0000-000039030000}"/>
    <cellStyle name="Normal 5 31" xfId="826" xr:uid="{00000000-0005-0000-0000-00003A030000}"/>
    <cellStyle name="Normal 5 32" xfId="827" xr:uid="{00000000-0005-0000-0000-00003B030000}"/>
    <cellStyle name="Normal 5 33" xfId="828" xr:uid="{00000000-0005-0000-0000-00003C030000}"/>
    <cellStyle name="Normal 5 34" xfId="829" xr:uid="{00000000-0005-0000-0000-00003D030000}"/>
    <cellStyle name="Normal 5 35" xfId="830" xr:uid="{00000000-0005-0000-0000-00003E030000}"/>
    <cellStyle name="Normal 5 36" xfId="831" xr:uid="{00000000-0005-0000-0000-00003F030000}"/>
    <cellStyle name="Normal 5 37" xfId="832" xr:uid="{00000000-0005-0000-0000-000040030000}"/>
    <cellStyle name="Normal 5 38" xfId="833" xr:uid="{00000000-0005-0000-0000-000041030000}"/>
    <cellStyle name="Normal 5 39" xfId="834" xr:uid="{00000000-0005-0000-0000-000042030000}"/>
    <cellStyle name="Normal 5 4" xfId="835" xr:uid="{00000000-0005-0000-0000-000043030000}"/>
    <cellStyle name="Normal 5 40" xfId="836" xr:uid="{00000000-0005-0000-0000-000044030000}"/>
    <cellStyle name="Normal 5 41" xfId="837" xr:uid="{00000000-0005-0000-0000-000045030000}"/>
    <cellStyle name="Normal 5 42" xfId="838" xr:uid="{00000000-0005-0000-0000-000046030000}"/>
    <cellStyle name="Normal 5 43" xfId="839" xr:uid="{00000000-0005-0000-0000-000047030000}"/>
    <cellStyle name="Normal 5 44" xfId="840" xr:uid="{00000000-0005-0000-0000-000048030000}"/>
    <cellStyle name="Normal 5 45" xfId="841" xr:uid="{00000000-0005-0000-0000-000049030000}"/>
    <cellStyle name="Normal 5 46" xfId="842" xr:uid="{00000000-0005-0000-0000-00004A030000}"/>
    <cellStyle name="Normal 5 47" xfId="843" xr:uid="{00000000-0005-0000-0000-00004B030000}"/>
    <cellStyle name="Normal 5 48" xfId="844" xr:uid="{00000000-0005-0000-0000-00004C030000}"/>
    <cellStyle name="Normal 5 49" xfId="845" xr:uid="{00000000-0005-0000-0000-00004D030000}"/>
    <cellStyle name="Normal 5 5" xfId="846" xr:uid="{00000000-0005-0000-0000-00004E030000}"/>
    <cellStyle name="Normal 5 50" xfId="847" xr:uid="{00000000-0005-0000-0000-00004F030000}"/>
    <cellStyle name="Normal 5 51" xfId="848" xr:uid="{00000000-0005-0000-0000-000050030000}"/>
    <cellStyle name="Normal 5 52" xfId="849" xr:uid="{00000000-0005-0000-0000-000051030000}"/>
    <cellStyle name="Normal 5 53" xfId="850" xr:uid="{00000000-0005-0000-0000-000052030000}"/>
    <cellStyle name="Normal 5 54" xfId="851" xr:uid="{00000000-0005-0000-0000-000053030000}"/>
    <cellStyle name="Normal 5 55" xfId="852" xr:uid="{00000000-0005-0000-0000-000054030000}"/>
    <cellStyle name="Normal 5 56" xfId="853" xr:uid="{00000000-0005-0000-0000-000055030000}"/>
    <cellStyle name="Normal 5 57" xfId="854" xr:uid="{00000000-0005-0000-0000-000056030000}"/>
    <cellStyle name="Normal 5 58" xfId="855" xr:uid="{00000000-0005-0000-0000-000057030000}"/>
    <cellStyle name="Normal 5 6" xfId="856" xr:uid="{00000000-0005-0000-0000-000058030000}"/>
    <cellStyle name="Normal 5 7" xfId="857" xr:uid="{00000000-0005-0000-0000-000059030000}"/>
    <cellStyle name="Normal 5 8" xfId="858" xr:uid="{00000000-0005-0000-0000-00005A030000}"/>
    <cellStyle name="Normal 5 9" xfId="859" xr:uid="{00000000-0005-0000-0000-00005B030000}"/>
    <cellStyle name="Normal 50" xfId="860" xr:uid="{00000000-0005-0000-0000-00005C030000}"/>
    <cellStyle name="Normal 51" xfId="861" xr:uid="{00000000-0005-0000-0000-00005D030000}"/>
    <cellStyle name="Normal 52" xfId="862" xr:uid="{00000000-0005-0000-0000-00005E030000}"/>
    <cellStyle name="Normal 53" xfId="863" xr:uid="{00000000-0005-0000-0000-00005F030000}"/>
    <cellStyle name="Normal 54" xfId="864" xr:uid="{00000000-0005-0000-0000-000060030000}"/>
    <cellStyle name="Normal 55" xfId="865" xr:uid="{00000000-0005-0000-0000-000061030000}"/>
    <cellStyle name="Normal 56" xfId="866" xr:uid="{00000000-0005-0000-0000-000062030000}"/>
    <cellStyle name="Normal 57" xfId="867" xr:uid="{00000000-0005-0000-0000-000063030000}"/>
    <cellStyle name="Normal 58" xfId="868" xr:uid="{00000000-0005-0000-0000-000064030000}"/>
    <cellStyle name="Normal 59" xfId="869" xr:uid="{00000000-0005-0000-0000-000065030000}"/>
    <cellStyle name="Normal 6" xfId="870" xr:uid="{00000000-0005-0000-0000-000066030000}"/>
    <cellStyle name="Normal 6 10" xfId="871" xr:uid="{00000000-0005-0000-0000-000067030000}"/>
    <cellStyle name="Normal 6 11" xfId="872" xr:uid="{00000000-0005-0000-0000-000068030000}"/>
    <cellStyle name="Normal 6 12" xfId="873" xr:uid="{00000000-0005-0000-0000-000069030000}"/>
    <cellStyle name="Normal 6 13" xfId="874" xr:uid="{00000000-0005-0000-0000-00006A030000}"/>
    <cellStyle name="Normal 6 14" xfId="875" xr:uid="{00000000-0005-0000-0000-00006B030000}"/>
    <cellStyle name="Normal 6 15" xfId="876" xr:uid="{00000000-0005-0000-0000-00006C030000}"/>
    <cellStyle name="Normal 6 16" xfId="877" xr:uid="{00000000-0005-0000-0000-00006D030000}"/>
    <cellStyle name="Normal 6 17" xfId="878" xr:uid="{00000000-0005-0000-0000-00006E030000}"/>
    <cellStyle name="Normal 6 18" xfId="879" xr:uid="{00000000-0005-0000-0000-00006F030000}"/>
    <cellStyle name="Normal 6 19" xfId="880" xr:uid="{00000000-0005-0000-0000-000070030000}"/>
    <cellStyle name="Normal 6 2" xfId="881" xr:uid="{00000000-0005-0000-0000-000071030000}"/>
    <cellStyle name="Normal 6 2 2" xfId="882" xr:uid="{00000000-0005-0000-0000-000072030000}"/>
    <cellStyle name="Normal 6 20" xfId="883" xr:uid="{00000000-0005-0000-0000-000073030000}"/>
    <cellStyle name="Normal 6 21" xfId="884" xr:uid="{00000000-0005-0000-0000-000074030000}"/>
    <cellStyle name="Normal 6 22" xfId="885" xr:uid="{00000000-0005-0000-0000-000075030000}"/>
    <cellStyle name="Normal 6 23" xfId="886" xr:uid="{00000000-0005-0000-0000-000076030000}"/>
    <cellStyle name="Normal 6 24" xfId="887" xr:uid="{00000000-0005-0000-0000-000077030000}"/>
    <cellStyle name="Normal 6 25" xfId="888" xr:uid="{00000000-0005-0000-0000-000078030000}"/>
    <cellStyle name="Normal 6 26" xfId="889" xr:uid="{00000000-0005-0000-0000-000079030000}"/>
    <cellStyle name="Normal 6 27" xfId="890" xr:uid="{00000000-0005-0000-0000-00007A030000}"/>
    <cellStyle name="Normal 6 28" xfId="891" xr:uid="{00000000-0005-0000-0000-00007B030000}"/>
    <cellStyle name="Normal 6 29" xfId="892" xr:uid="{00000000-0005-0000-0000-00007C030000}"/>
    <cellStyle name="Normal 6 3" xfId="893" xr:uid="{00000000-0005-0000-0000-00007D030000}"/>
    <cellStyle name="Normal 6 30" xfId="894" xr:uid="{00000000-0005-0000-0000-00007E030000}"/>
    <cellStyle name="Normal 6 31" xfId="895" xr:uid="{00000000-0005-0000-0000-00007F030000}"/>
    <cellStyle name="Normal 6 32" xfId="896" xr:uid="{00000000-0005-0000-0000-000080030000}"/>
    <cellStyle name="Normal 6 33" xfId="897" xr:uid="{00000000-0005-0000-0000-000081030000}"/>
    <cellStyle name="Normal 6 34" xfId="898" xr:uid="{00000000-0005-0000-0000-000082030000}"/>
    <cellStyle name="Normal 6 35" xfId="899" xr:uid="{00000000-0005-0000-0000-000083030000}"/>
    <cellStyle name="Normal 6 36" xfId="900" xr:uid="{00000000-0005-0000-0000-000084030000}"/>
    <cellStyle name="Normal 6 37" xfId="901" xr:uid="{00000000-0005-0000-0000-000085030000}"/>
    <cellStyle name="Normal 6 38" xfId="902" xr:uid="{00000000-0005-0000-0000-000086030000}"/>
    <cellStyle name="Normal 6 39" xfId="903" xr:uid="{00000000-0005-0000-0000-000087030000}"/>
    <cellStyle name="Normal 6 4" xfId="904" xr:uid="{00000000-0005-0000-0000-000088030000}"/>
    <cellStyle name="Normal 6 40" xfId="905" xr:uid="{00000000-0005-0000-0000-000089030000}"/>
    <cellStyle name="Normal 6 41" xfId="906" xr:uid="{00000000-0005-0000-0000-00008A030000}"/>
    <cellStyle name="Normal 6 42" xfId="907" xr:uid="{00000000-0005-0000-0000-00008B030000}"/>
    <cellStyle name="Normal 6 43" xfId="908" xr:uid="{00000000-0005-0000-0000-00008C030000}"/>
    <cellStyle name="Normal 6 44" xfId="909" xr:uid="{00000000-0005-0000-0000-00008D030000}"/>
    <cellStyle name="Normal 6 45" xfId="910" xr:uid="{00000000-0005-0000-0000-00008E030000}"/>
    <cellStyle name="Normal 6 46" xfId="911" xr:uid="{00000000-0005-0000-0000-00008F030000}"/>
    <cellStyle name="Normal 6 47" xfId="912" xr:uid="{00000000-0005-0000-0000-000090030000}"/>
    <cellStyle name="Normal 6 48" xfId="913" xr:uid="{00000000-0005-0000-0000-000091030000}"/>
    <cellStyle name="Normal 6 49" xfId="914" xr:uid="{00000000-0005-0000-0000-000092030000}"/>
    <cellStyle name="Normal 6 5" xfId="915" xr:uid="{00000000-0005-0000-0000-000093030000}"/>
    <cellStyle name="Normal 6 50" xfId="916" xr:uid="{00000000-0005-0000-0000-000094030000}"/>
    <cellStyle name="Normal 6 51" xfId="917" xr:uid="{00000000-0005-0000-0000-000095030000}"/>
    <cellStyle name="Normal 6 52" xfId="918" xr:uid="{00000000-0005-0000-0000-000096030000}"/>
    <cellStyle name="Normal 6 53" xfId="919" xr:uid="{00000000-0005-0000-0000-000097030000}"/>
    <cellStyle name="Normal 6 54" xfId="920" xr:uid="{00000000-0005-0000-0000-000098030000}"/>
    <cellStyle name="Normal 6 55" xfId="921" xr:uid="{00000000-0005-0000-0000-000099030000}"/>
    <cellStyle name="Normal 6 56" xfId="922" xr:uid="{00000000-0005-0000-0000-00009A030000}"/>
    <cellStyle name="Normal 6 57" xfId="923" xr:uid="{00000000-0005-0000-0000-00009B030000}"/>
    <cellStyle name="Normal 6 58" xfId="924" xr:uid="{00000000-0005-0000-0000-00009C030000}"/>
    <cellStyle name="Normal 6 6" xfId="925" xr:uid="{00000000-0005-0000-0000-00009D030000}"/>
    <cellStyle name="Normal 6 7" xfId="926" xr:uid="{00000000-0005-0000-0000-00009E030000}"/>
    <cellStyle name="Normal 6 8" xfId="927" xr:uid="{00000000-0005-0000-0000-00009F030000}"/>
    <cellStyle name="Normal 6 9" xfId="928" xr:uid="{00000000-0005-0000-0000-0000A0030000}"/>
    <cellStyle name="Normal 60" xfId="929" xr:uid="{00000000-0005-0000-0000-0000A1030000}"/>
    <cellStyle name="Normal 61" xfId="930" xr:uid="{00000000-0005-0000-0000-0000A2030000}"/>
    <cellStyle name="Normal 62" xfId="931" xr:uid="{00000000-0005-0000-0000-0000A3030000}"/>
    <cellStyle name="Normal 63" xfId="932" xr:uid="{00000000-0005-0000-0000-0000A4030000}"/>
    <cellStyle name="Normal 64" xfId="933" xr:uid="{00000000-0005-0000-0000-0000A5030000}"/>
    <cellStyle name="Normal 65" xfId="934" xr:uid="{00000000-0005-0000-0000-0000A6030000}"/>
    <cellStyle name="Normal 66" xfId="935" xr:uid="{00000000-0005-0000-0000-0000A7030000}"/>
    <cellStyle name="Normal 67" xfId="936" xr:uid="{00000000-0005-0000-0000-0000A8030000}"/>
    <cellStyle name="Normal 68" xfId="937" xr:uid="{00000000-0005-0000-0000-0000A9030000}"/>
    <cellStyle name="Normal 69" xfId="938" xr:uid="{00000000-0005-0000-0000-0000AA030000}"/>
    <cellStyle name="Normal 7" xfId="939" xr:uid="{00000000-0005-0000-0000-0000AB030000}"/>
    <cellStyle name="Normal 7 2" xfId="940" xr:uid="{00000000-0005-0000-0000-0000AC030000}"/>
    <cellStyle name="Normal 70" xfId="941" xr:uid="{00000000-0005-0000-0000-0000AD030000}"/>
    <cellStyle name="Normal 71" xfId="942" xr:uid="{00000000-0005-0000-0000-0000AE030000}"/>
    <cellStyle name="Normal 72" xfId="943" xr:uid="{00000000-0005-0000-0000-0000AF030000}"/>
    <cellStyle name="Normal 73" xfId="944" xr:uid="{00000000-0005-0000-0000-0000B0030000}"/>
    <cellStyle name="Normal 74" xfId="945" xr:uid="{00000000-0005-0000-0000-0000B1030000}"/>
    <cellStyle name="Normal 74 2" xfId="946" xr:uid="{00000000-0005-0000-0000-0000B2030000}"/>
    <cellStyle name="Normal 75" xfId="947" xr:uid="{00000000-0005-0000-0000-0000B3030000}"/>
    <cellStyle name="Normal 75 2" xfId="948" xr:uid="{00000000-0005-0000-0000-0000B4030000}"/>
    <cellStyle name="Normal 76" xfId="949" xr:uid="{00000000-0005-0000-0000-0000B5030000}"/>
    <cellStyle name="Normal 77" xfId="950" xr:uid="{00000000-0005-0000-0000-0000B6030000}"/>
    <cellStyle name="Normal 77 2" xfId="951" xr:uid="{00000000-0005-0000-0000-0000B7030000}"/>
    <cellStyle name="Normal 78" xfId="952" xr:uid="{00000000-0005-0000-0000-0000B8030000}"/>
    <cellStyle name="Normal 78 2" xfId="953" xr:uid="{00000000-0005-0000-0000-0000B9030000}"/>
    <cellStyle name="Normal 79" xfId="954" xr:uid="{00000000-0005-0000-0000-0000BA030000}"/>
    <cellStyle name="Normal 79 2" xfId="955" xr:uid="{00000000-0005-0000-0000-0000BB030000}"/>
    <cellStyle name="Normal 8" xfId="956" xr:uid="{00000000-0005-0000-0000-0000BC030000}"/>
    <cellStyle name="Normal 8 2" xfId="957" xr:uid="{00000000-0005-0000-0000-0000BD030000}"/>
    <cellStyle name="Normal 8 3" xfId="958" xr:uid="{00000000-0005-0000-0000-0000BE030000}"/>
    <cellStyle name="Normal 80" xfId="959" xr:uid="{00000000-0005-0000-0000-0000BF030000}"/>
    <cellStyle name="Normal 80 2" xfId="960" xr:uid="{00000000-0005-0000-0000-0000C0030000}"/>
    <cellStyle name="Normal 81" xfId="961" xr:uid="{00000000-0005-0000-0000-0000C1030000}"/>
    <cellStyle name="Normal 82" xfId="962" xr:uid="{00000000-0005-0000-0000-0000C2030000}"/>
    <cellStyle name="Normal 82 2" xfId="963" xr:uid="{00000000-0005-0000-0000-0000C3030000}"/>
    <cellStyle name="Normal 83" xfId="964" xr:uid="{00000000-0005-0000-0000-0000C4030000}"/>
    <cellStyle name="Normal 84" xfId="965" xr:uid="{00000000-0005-0000-0000-0000C5030000}"/>
    <cellStyle name="Normal 85" xfId="966" xr:uid="{00000000-0005-0000-0000-0000C6030000}"/>
    <cellStyle name="Normal 86" xfId="967" xr:uid="{00000000-0005-0000-0000-0000C7030000}"/>
    <cellStyle name="Normal 87" xfId="968" xr:uid="{00000000-0005-0000-0000-0000C8030000}"/>
    <cellStyle name="Normal 88" xfId="969" xr:uid="{00000000-0005-0000-0000-0000C9030000}"/>
    <cellStyle name="Normal 89" xfId="970" xr:uid="{00000000-0005-0000-0000-0000CA030000}"/>
    <cellStyle name="Normal 9" xfId="971" xr:uid="{00000000-0005-0000-0000-0000CB030000}"/>
    <cellStyle name="Normal 9 2" xfId="972" xr:uid="{00000000-0005-0000-0000-0000CC030000}"/>
    <cellStyle name="Normal 90" xfId="973" xr:uid="{00000000-0005-0000-0000-0000CD030000}"/>
    <cellStyle name="Normal 91" xfId="974" xr:uid="{00000000-0005-0000-0000-0000CE030000}"/>
    <cellStyle name="Normal 92" xfId="975" xr:uid="{00000000-0005-0000-0000-0000CF030000}"/>
    <cellStyle name="Normal 93" xfId="976" xr:uid="{00000000-0005-0000-0000-0000D0030000}"/>
    <cellStyle name="Normal 94" xfId="977" xr:uid="{00000000-0005-0000-0000-0000D1030000}"/>
    <cellStyle name="Normal 95" xfId="978" xr:uid="{00000000-0005-0000-0000-0000D2030000}"/>
    <cellStyle name="Normal 96" xfId="979" xr:uid="{00000000-0005-0000-0000-0000D3030000}"/>
    <cellStyle name="Note 2" xfId="980" xr:uid="{00000000-0005-0000-0000-0000D4030000}"/>
    <cellStyle name="Output 2" xfId="981" xr:uid="{00000000-0005-0000-0000-0000D5030000}"/>
    <cellStyle name="Percent [2]" xfId="982" xr:uid="{00000000-0005-0000-0000-0000D6030000}"/>
    <cellStyle name="Percent [2] 2" xfId="983" xr:uid="{00000000-0005-0000-0000-0000D7030000}"/>
    <cellStyle name="Percent [2] 3" xfId="984" xr:uid="{00000000-0005-0000-0000-0000D8030000}"/>
    <cellStyle name="Percent [2] 4" xfId="985" xr:uid="{00000000-0005-0000-0000-0000D9030000}"/>
    <cellStyle name="Percent [2] 5" xfId="986" xr:uid="{00000000-0005-0000-0000-0000DA030000}"/>
    <cellStyle name="Percent [2] 6" xfId="987" xr:uid="{00000000-0005-0000-0000-0000DB030000}"/>
    <cellStyle name="Percent [2] 7" xfId="988" xr:uid="{00000000-0005-0000-0000-0000DC030000}"/>
    <cellStyle name="Percent [2] 8" xfId="989" xr:uid="{00000000-0005-0000-0000-0000DD030000}"/>
    <cellStyle name="Percent [2] 9" xfId="990" xr:uid="{00000000-0005-0000-0000-0000DE030000}"/>
    <cellStyle name="Percent 2" xfId="991" xr:uid="{00000000-0005-0000-0000-0000DF030000}"/>
    <cellStyle name="Percent 2 2" xfId="992" xr:uid="{00000000-0005-0000-0000-0000E0030000}"/>
    <cellStyle name="Percent 3" xfId="993" xr:uid="{00000000-0005-0000-0000-0000E1030000}"/>
    <cellStyle name="Percent 3 2" xfId="994" xr:uid="{00000000-0005-0000-0000-0000E2030000}"/>
    <cellStyle name="Total 10" xfId="995" xr:uid="{00000000-0005-0000-0000-0000E3030000}"/>
    <cellStyle name="Total 11" xfId="996" xr:uid="{00000000-0005-0000-0000-0000E4030000}"/>
    <cellStyle name="Total 11 2" xfId="997" xr:uid="{00000000-0005-0000-0000-0000E5030000}"/>
    <cellStyle name="Total 11 3" xfId="998" xr:uid="{00000000-0005-0000-0000-0000E6030000}"/>
    <cellStyle name="Total 11 4" xfId="999" xr:uid="{00000000-0005-0000-0000-0000E7030000}"/>
    <cellStyle name="Total 11 5" xfId="1000" xr:uid="{00000000-0005-0000-0000-0000E8030000}"/>
    <cellStyle name="Total 11 6" xfId="1001" xr:uid="{00000000-0005-0000-0000-0000E9030000}"/>
    <cellStyle name="Total 11 7" xfId="1002" xr:uid="{00000000-0005-0000-0000-0000EA030000}"/>
    <cellStyle name="Total 11 8" xfId="1003" xr:uid="{00000000-0005-0000-0000-0000EB030000}"/>
    <cellStyle name="Total 11 9" xfId="1004" xr:uid="{00000000-0005-0000-0000-0000EC030000}"/>
    <cellStyle name="Total 12" xfId="1005" xr:uid="{00000000-0005-0000-0000-0000ED030000}"/>
    <cellStyle name="Total 12 2" xfId="1006" xr:uid="{00000000-0005-0000-0000-0000EE030000}"/>
    <cellStyle name="Total 12 3" xfId="1007" xr:uid="{00000000-0005-0000-0000-0000EF030000}"/>
    <cellStyle name="Total 12 4" xfId="1008" xr:uid="{00000000-0005-0000-0000-0000F0030000}"/>
    <cellStyle name="Total 12 5" xfId="1009" xr:uid="{00000000-0005-0000-0000-0000F1030000}"/>
    <cellStyle name="Total 12 6" xfId="1010" xr:uid="{00000000-0005-0000-0000-0000F2030000}"/>
    <cellStyle name="Total 12 7" xfId="1011" xr:uid="{00000000-0005-0000-0000-0000F3030000}"/>
    <cellStyle name="Total 12 8" xfId="1012" xr:uid="{00000000-0005-0000-0000-0000F4030000}"/>
    <cellStyle name="Total 12 9" xfId="1013" xr:uid="{00000000-0005-0000-0000-0000F5030000}"/>
    <cellStyle name="Total 13" xfId="1014" xr:uid="{00000000-0005-0000-0000-0000F6030000}"/>
    <cellStyle name="Total 13 2" xfId="1015" xr:uid="{00000000-0005-0000-0000-0000F7030000}"/>
    <cellStyle name="Total 13 3" xfId="1016" xr:uid="{00000000-0005-0000-0000-0000F8030000}"/>
    <cellStyle name="Total 13 4" xfId="1017" xr:uid="{00000000-0005-0000-0000-0000F9030000}"/>
    <cellStyle name="Total 13 5" xfId="1018" xr:uid="{00000000-0005-0000-0000-0000FA030000}"/>
    <cellStyle name="Total 13 6" xfId="1019" xr:uid="{00000000-0005-0000-0000-0000FB030000}"/>
    <cellStyle name="Total 13 7" xfId="1020" xr:uid="{00000000-0005-0000-0000-0000FC030000}"/>
    <cellStyle name="Total 13 8" xfId="1021" xr:uid="{00000000-0005-0000-0000-0000FD030000}"/>
    <cellStyle name="Total 13 9" xfId="1022" xr:uid="{00000000-0005-0000-0000-0000FE030000}"/>
    <cellStyle name="Total 14" xfId="1023" xr:uid="{00000000-0005-0000-0000-0000FF030000}"/>
    <cellStyle name="Total 14 2" xfId="1024" xr:uid="{00000000-0005-0000-0000-000000040000}"/>
    <cellStyle name="Total 14 3" xfId="1025" xr:uid="{00000000-0005-0000-0000-000001040000}"/>
    <cellStyle name="Total 14 4" xfId="1026" xr:uid="{00000000-0005-0000-0000-000002040000}"/>
    <cellStyle name="Total 14 5" xfId="1027" xr:uid="{00000000-0005-0000-0000-000003040000}"/>
    <cellStyle name="Total 14 6" xfId="1028" xr:uid="{00000000-0005-0000-0000-000004040000}"/>
    <cellStyle name="Total 14 7" xfId="1029" xr:uid="{00000000-0005-0000-0000-000005040000}"/>
    <cellStyle name="Total 14 8" xfId="1030" xr:uid="{00000000-0005-0000-0000-000006040000}"/>
    <cellStyle name="Total 14 9" xfId="1031" xr:uid="{00000000-0005-0000-0000-000007040000}"/>
    <cellStyle name="Total 15" xfId="1032" xr:uid="{00000000-0005-0000-0000-000008040000}"/>
    <cellStyle name="Total 15 2" xfId="1033" xr:uid="{00000000-0005-0000-0000-000009040000}"/>
    <cellStyle name="Total 15 3" xfId="1034" xr:uid="{00000000-0005-0000-0000-00000A040000}"/>
    <cellStyle name="Total 15 4" xfId="1035" xr:uid="{00000000-0005-0000-0000-00000B040000}"/>
    <cellStyle name="Total 15 5" xfId="1036" xr:uid="{00000000-0005-0000-0000-00000C040000}"/>
    <cellStyle name="Total 15 6" xfId="1037" xr:uid="{00000000-0005-0000-0000-00000D040000}"/>
    <cellStyle name="Total 15 7" xfId="1038" xr:uid="{00000000-0005-0000-0000-00000E040000}"/>
    <cellStyle name="Total 15 8" xfId="1039" xr:uid="{00000000-0005-0000-0000-00000F040000}"/>
    <cellStyle name="Total 15 9" xfId="1040" xr:uid="{00000000-0005-0000-0000-000010040000}"/>
    <cellStyle name="Total 16" xfId="1041" xr:uid="{00000000-0005-0000-0000-000011040000}"/>
    <cellStyle name="Total 16 2" xfId="1042" xr:uid="{00000000-0005-0000-0000-000012040000}"/>
    <cellStyle name="Total 16 3" xfId="1043" xr:uid="{00000000-0005-0000-0000-000013040000}"/>
    <cellStyle name="Total 16 4" xfId="1044" xr:uid="{00000000-0005-0000-0000-000014040000}"/>
    <cellStyle name="Total 16 5" xfId="1045" xr:uid="{00000000-0005-0000-0000-000015040000}"/>
    <cellStyle name="Total 16 6" xfId="1046" xr:uid="{00000000-0005-0000-0000-000016040000}"/>
    <cellStyle name="Total 16 7" xfId="1047" xr:uid="{00000000-0005-0000-0000-000017040000}"/>
    <cellStyle name="Total 16 8" xfId="1048" xr:uid="{00000000-0005-0000-0000-000018040000}"/>
    <cellStyle name="Total 16 9" xfId="1049" xr:uid="{00000000-0005-0000-0000-000019040000}"/>
    <cellStyle name="Total 17" xfId="1050" xr:uid="{00000000-0005-0000-0000-00001A040000}"/>
    <cellStyle name="Total 17 2" xfId="1051" xr:uid="{00000000-0005-0000-0000-00001B040000}"/>
    <cellStyle name="Total 17 3" xfId="1052" xr:uid="{00000000-0005-0000-0000-00001C040000}"/>
    <cellStyle name="Total 17 4" xfId="1053" xr:uid="{00000000-0005-0000-0000-00001D040000}"/>
    <cellStyle name="Total 17 5" xfId="1054" xr:uid="{00000000-0005-0000-0000-00001E040000}"/>
    <cellStyle name="Total 17 6" xfId="1055" xr:uid="{00000000-0005-0000-0000-00001F040000}"/>
    <cellStyle name="Total 17 7" xfId="1056" xr:uid="{00000000-0005-0000-0000-000020040000}"/>
    <cellStyle name="Total 17 8" xfId="1057" xr:uid="{00000000-0005-0000-0000-000021040000}"/>
    <cellStyle name="Total 17 9" xfId="1058" xr:uid="{00000000-0005-0000-0000-000022040000}"/>
    <cellStyle name="Total 18" xfId="1059" xr:uid="{00000000-0005-0000-0000-000023040000}"/>
    <cellStyle name="Total 18 2" xfId="1060" xr:uid="{00000000-0005-0000-0000-000024040000}"/>
    <cellStyle name="Total 18 3" xfId="1061" xr:uid="{00000000-0005-0000-0000-000025040000}"/>
    <cellStyle name="Total 18 4" xfId="1062" xr:uid="{00000000-0005-0000-0000-000026040000}"/>
    <cellStyle name="Total 18 5" xfId="1063" xr:uid="{00000000-0005-0000-0000-000027040000}"/>
    <cellStyle name="Total 18 6" xfId="1064" xr:uid="{00000000-0005-0000-0000-000028040000}"/>
    <cellStyle name="Total 18 7" xfId="1065" xr:uid="{00000000-0005-0000-0000-000029040000}"/>
    <cellStyle name="Total 18 8" xfId="1066" xr:uid="{00000000-0005-0000-0000-00002A040000}"/>
    <cellStyle name="Total 18 9" xfId="1067" xr:uid="{00000000-0005-0000-0000-00002B040000}"/>
    <cellStyle name="Total 19" xfId="1068" xr:uid="{00000000-0005-0000-0000-00002C040000}"/>
    <cellStyle name="Total 19 2" xfId="1069" xr:uid="{00000000-0005-0000-0000-00002D040000}"/>
    <cellStyle name="Total 19 3" xfId="1070" xr:uid="{00000000-0005-0000-0000-00002E040000}"/>
    <cellStyle name="Total 19 4" xfId="1071" xr:uid="{00000000-0005-0000-0000-00002F040000}"/>
    <cellStyle name="Total 19 5" xfId="1072" xr:uid="{00000000-0005-0000-0000-000030040000}"/>
    <cellStyle name="Total 19 6" xfId="1073" xr:uid="{00000000-0005-0000-0000-000031040000}"/>
    <cellStyle name="Total 19 7" xfId="1074" xr:uid="{00000000-0005-0000-0000-000032040000}"/>
    <cellStyle name="Total 19 8" xfId="1075" xr:uid="{00000000-0005-0000-0000-000033040000}"/>
    <cellStyle name="Total 19 9" xfId="1076" xr:uid="{00000000-0005-0000-0000-000034040000}"/>
    <cellStyle name="Total 2" xfId="1077" xr:uid="{00000000-0005-0000-0000-000035040000}"/>
    <cellStyle name="Total 2 2" xfId="1078" xr:uid="{00000000-0005-0000-0000-000036040000}"/>
    <cellStyle name="Total 20" xfId="1079" xr:uid="{00000000-0005-0000-0000-000037040000}"/>
    <cellStyle name="Total 20 2" xfId="1080" xr:uid="{00000000-0005-0000-0000-000038040000}"/>
    <cellStyle name="Total 20 3" xfId="1081" xr:uid="{00000000-0005-0000-0000-000039040000}"/>
    <cellStyle name="Total 20 4" xfId="1082" xr:uid="{00000000-0005-0000-0000-00003A040000}"/>
    <cellStyle name="Total 20 5" xfId="1083" xr:uid="{00000000-0005-0000-0000-00003B040000}"/>
    <cellStyle name="Total 20 6" xfId="1084" xr:uid="{00000000-0005-0000-0000-00003C040000}"/>
    <cellStyle name="Total 20 7" xfId="1085" xr:uid="{00000000-0005-0000-0000-00003D040000}"/>
    <cellStyle name="Total 20 8" xfId="1086" xr:uid="{00000000-0005-0000-0000-00003E040000}"/>
    <cellStyle name="Total 20 9" xfId="1087" xr:uid="{00000000-0005-0000-0000-00003F040000}"/>
    <cellStyle name="Total 21" xfId="1088" xr:uid="{00000000-0005-0000-0000-000040040000}"/>
    <cellStyle name="Total 22" xfId="1089" xr:uid="{00000000-0005-0000-0000-000041040000}"/>
    <cellStyle name="Total 23" xfId="1090" xr:uid="{00000000-0005-0000-0000-000042040000}"/>
    <cellStyle name="Total 24" xfId="1091" xr:uid="{00000000-0005-0000-0000-000043040000}"/>
    <cellStyle name="Total 25" xfId="1092" xr:uid="{00000000-0005-0000-0000-000044040000}"/>
    <cellStyle name="Total 26" xfId="1093" xr:uid="{00000000-0005-0000-0000-000045040000}"/>
    <cellStyle name="Total 27" xfId="1094" xr:uid="{00000000-0005-0000-0000-000046040000}"/>
    <cellStyle name="Total 28" xfId="1095" xr:uid="{00000000-0005-0000-0000-000047040000}"/>
    <cellStyle name="Total 29" xfId="1096" xr:uid="{00000000-0005-0000-0000-000048040000}"/>
    <cellStyle name="Total 3" xfId="1097" xr:uid="{00000000-0005-0000-0000-000049040000}"/>
    <cellStyle name="Total 3 2" xfId="1098" xr:uid="{00000000-0005-0000-0000-00004A040000}"/>
    <cellStyle name="Total 3 3" xfId="1099" xr:uid="{00000000-0005-0000-0000-00004B040000}"/>
    <cellStyle name="Total 30" xfId="1100" xr:uid="{00000000-0005-0000-0000-00004C040000}"/>
    <cellStyle name="Total 31" xfId="1101" xr:uid="{00000000-0005-0000-0000-00004D040000}"/>
    <cellStyle name="Total 32" xfId="1102" xr:uid="{00000000-0005-0000-0000-00004E040000}"/>
    <cellStyle name="Total 33" xfId="1103" xr:uid="{00000000-0005-0000-0000-00004F040000}"/>
    <cellStyle name="Total 34" xfId="1104" xr:uid="{00000000-0005-0000-0000-000050040000}"/>
    <cellStyle name="Total 35" xfId="1105" xr:uid="{00000000-0005-0000-0000-000051040000}"/>
    <cellStyle name="Total 36" xfId="1106" xr:uid="{00000000-0005-0000-0000-000052040000}"/>
    <cellStyle name="Total 37" xfId="1107" xr:uid="{00000000-0005-0000-0000-000053040000}"/>
    <cellStyle name="Total 38" xfId="1108" xr:uid="{00000000-0005-0000-0000-000054040000}"/>
    <cellStyle name="Total 39" xfId="1109" xr:uid="{00000000-0005-0000-0000-000055040000}"/>
    <cellStyle name="Total 4" xfId="1110" xr:uid="{00000000-0005-0000-0000-000056040000}"/>
    <cellStyle name="Total 4 2" xfId="1111" xr:uid="{00000000-0005-0000-0000-000057040000}"/>
    <cellStyle name="Total 4 3" xfId="1112" xr:uid="{00000000-0005-0000-0000-000058040000}"/>
    <cellStyle name="Total 40" xfId="1113" xr:uid="{00000000-0005-0000-0000-000059040000}"/>
    <cellStyle name="Total 41" xfId="1114" xr:uid="{00000000-0005-0000-0000-00005A040000}"/>
    <cellStyle name="Total 42" xfId="1115" xr:uid="{00000000-0005-0000-0000-00005B040000}"/>
    <cellStyle name="Total 43" xfId="1116" xr:uid="{00000000-0005-0000-0000-00005C040000}"/>
    <cellStyle name="Total 44" xfId="1117" xr:uid="{00000000-0005-0000-0000-00005D040000}"/>
    <cellStyle name="Total 45" xfId="1118" xr:uid="{00000000-0005-0000-0000-00005E040000}"/>
    <cellStyle name="Total 46" xfId="1119" xr:uid="{00000000-0005-0000-0000-00005F040000}"/>
    <cellStyle name="Total 47" xfId="1120" xr:uid="{00000000-0005-0000-0000-000060040000}"/>
    <cellStyle name="Total 48" xfId="1121" xr:uid="{00000000-0005-0000-0000-000061040000}"/>
    <cellStyle name="Total 49" xfId="1122" xr:uid="{00000000-0005-0000-0000-000062040000}"/>
    <cellStyle name="Total 5" xfId="1123" xr:uid="{00000000-0005-0000-0000-000063040000}"/>
    <cellStyle name="Total 5 2" xfId="1124" xr:uid="{00000000-0005-0000-0000-000064040000}"/>
    <cellStyle name="Total 5 3" xfId="1125" xr:uid="{00000000-0005-0000-0000-000065040000}"/>
    <cellStyle name="Total 50" xfId="1126" xr:uid="{00000000-0005-0000-0000-000066040000}"/>
    <cellStyle name="Total 51" xfId="1127" xr:uid="{00000000-0005-0000-0000-000067040000}"/>
    <cellStyle name="Total 52" xfId="1128" xr:uid="{00000000-0005-0000-0000-000068040000}"/>
    <cellStyle name="Total 53" xfId="1129" xr:uid="{00000000-0005-0000-0000-000069040000}"/>
    <cellStyle name="Total 54" xfId="1130" xr:uid="{00000000-0005-0000-0000-00006A040000}"/>
    <cellStyle name="Total 55" xfId="1131" xr:uid="{00000000-0005-0000-0000-00006B040000}"/>
    <cellStyle name="Total 56" xfId="1132" xr:uid="{00000000-0005-0000-0000-00006C040000}"/>
    <cellStyle name="Total 57" xfId="1133" xr:uid="{00000000-0005-0000-0000-00006D040000}"/>
    <cellStyle name="Total 58" xfId="1134" xr:uid="{00000000-0005-0000-0000-00006E040000}"/>
    <cellStyle name="Total 59" xfId="1135" xr:uid="{00000000-0005-0000-0000-00006F040000}"/>
    <cellStyle name="Total 6" xfId="1136" xr:uid="{00000000-0005-0000-0000-000070040000}"/>
    <cellStyle name="Total 6 2" xfId="1137" xr:uid="{00000000-0005-0000-0000-000071040000}"/>
    <cellStyle name="Total 6 3" xfId="1138" xr:uid="{00000000-0005-0000-0000-000072040000}"/>
    <cellStyle name="Total 7" xfId="1139" xr:uid="{00000000-0005-0000-0000-000073040000}"/>
    <cellStyle name="Total 7 2" xfId="1140" xr:uid="{00000000-0005-0000-0000-000074040000}"/>
    <cellStyle name="Total 7 3" xfId="1141" xr:uid="{00000000-0005-0000-0000-000075040000}"/>
    <cellStyle name="Total 8" xfId="1142" xr:uid="{00000000-0005-0000-0000-000076040000}"/>
    <cellStyle name="Total 9" xfId="1143" xr:uid="{00000000-0005-0000-0000-000077040000}"/>
    <cellStyle name="Unprot" xfId="1144" xr:uid="{00000000-0005-0000-0000-000078040000}"/>
    <cellStyle name="Unprot 2" xfId="1145" xr:uid="{00000000-0005-0000-0000-000079040000}"/>
    <cellStyle name="Unprot 3" xfId="1146" xr:uid="{00000000-0005-0000-0000-00007A040000}"/>
    <cellStyle name="Unprot 4" xfId="1147" xr:uid="{00000000-0005-0000-0000-00007B040000}"/>
    <cellStyle name="Unprot 5" xfId="1148" xr:uid="{00000000-0005-0000-0000-00007C040000}"/>
    <cellStyle name="Unprot 6" xfId="1149" xr:uid="{00000000-0005-0000-0000-00007D040000}"/>
    <cellStyle name="Unprot 7" xfId="1150" xr:uid="{00000000-0005-0000-0000-00007E040000}"/>
    <cellStyle name="Unprot 8" xfId="1151" xr:uid="{00000000-0005-0000-0000-00007F040000}"/>
    <cellStyle name="Unprot$" xfId="1152" xr:uid="{00000000-0005-0000-0000-000080040000}"/>
    <cellStyle name="Unprot$ 2" xfId="1153" xr:uid="{00000000-0005-0000-0000-000081040000}"/>
    <cellStyle name="Unprot$ 3" xfId="1154" xr:uid="{00000000-0005-0000-0000-000082040000}"/>
    <cellStyle name="Unprot$ 4" xfId="1155" xr:uid="{00000000-0005-0000-0000-000083040000}"/>
    <cellStyle name="Unprot$ 5" xfId="1156" xr:uid="{00000000-0005-0000-0000-000084040000}"/>
    <cellStyle name="Unprot$ 6" xfId="1157" xr:uid="{00000000-0005-0000-0000-000085040000}"/>
    <cellStyle name="Unprot$ 7" xfId="1158" xr:uid="{00000000-0005-0000-0000-000086040000}"/>
    <cellStyle name="Unprot$ 8" xfId="1159" xr:uid="{00000000-0005-0000-0000-000087040000}"/>
    <cellStyle name="Unprot_Results" xfId="1160" xr:uid="{00000000-0005-0000-0000-000088040000}"/>
    <cellStyle name="Unprotect" xfId="1161" xr:uid="{00000000-0005-0000-0000-000089040000}"/>
    <cellStyle name="Warning Text 2" xfId="1162" xr:uid="{00000000-0005-0000-0000-00008A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20</xdr:row>
      <xdr:rowOff>31751</xdr:rowOff>
    </xdr:from>
    <xdr:to>
      <xdr:col>8</xdr:col>
      <xdr:colOff>305598</xdr:colOff>
      <xdr:row>26</xdr:row>
      <xdr:rowOff>22226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6750" y="4146551"/>
          <a:ext cx="2229648" cy="971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xpattern_table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pattern"/>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fik.saskin@ices.on.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0"/>
  <sheetViews>
    <sheetView zoomScaleNormal="100" workbookViewId="0">
      <selection activeCell="M15" sqref="M15"/>
    </sheetView>
  </sheetViews>
  <sheetFormatPr defaultColWidth="9.1796875" defaultRowHeight="12.5"/>
  <cols>
    <col min="1" max="8" width="9.1796875" style="1"/>
    <col min="9" max="9" width="21.54296875" style="1" customWidth="1"/>
    <col min="10" max="10" width="9.1796875" style="16"/>
    <col min="11" max="16384" width="9.1796875" style="1"/>
  </cols>
  <sheetData>
    <row r="1" spans="1:9" ht="25" customHeight="1">
      <c r="A1" s="402" t="s">
        <v>202</v>
      </c>
      <c r="B1" s="402"/>
      <c r="C1" s="402"/>
      <c r="D1" s="402"/>
      <c r="E1" s="402"/>
      <c r="F1" s="402"/>
      <c r="G1" s="402"/>
      <c r="H1" s="402"/>
      <c r="I1" s="402"/>
    </row>
    <row r="2" spans="1:9" ht="9" customHeight="1">
      <c r="A2" s="402"/>
      <c r="B2" s="402"/>
      <c r="C2" s="402"/>
      <c r="D2" s="402"/>
      <c r="E2" s="402"/>
      <c r="F2" s="402"/>
      <c r="G2" s="402"/>
      <c r="H2" s="402"/>
      <c r="I2" s="402"/>
    </row>
    <row r="3" spans="1:9" ht="24.75" hidden="1" customHeight="1">
      <c r="A3" s="402"/>
      <c r="B3" s="402"/>
      <c r="C3" s="402"/>
      <c r="D3" s="402"/>
      <c r="E3" s="402"/>
      <c r="F3" s="402"/>
      <c r="G3" s="402"/>
      <c r="H3" s="402"/>
      <c r="I3" s="402"/>
    </row>
    <row r="4" spans="1:9" ht="15.5">
      <c r="A4" s="2"/>
    </row>
    <row r="5" spans="1:9">
      <c r="A5" s="6" t="s">
        <v>0</v>
      </c>
    </row>
    <row r="6" spans="1:9" ht="18" customHeight="1">
      <c r="A6" s="404" t="s">
        <v>203</v>
      </c>
      <c r="B6" s="404"/>
      <c r="C6" s="404"/>
      <c r="D6" s="404"/>
      <c r="E6" s="404"/>
      <c r="F6" s="404"/>
      <c r="G6" s="404"/>
      <c r="H6" s="404"/>
      <c r="I6" s="404"/>
    </row>
    <row r="7" spans="1:9" ht="18" customHeight="1">
      <c r="A7" s="404"/>
      <c r="B7" s="404"/>
      <c r="C7" s="404"/>
      <c r="D7" s="404"/>
      <c r="E7" s="404"/>
      <c r="F7" s="404"/>
      <c r="G7" s="404"/>
      <c r="H7" s="404"/>
      <c r="I7" s="404"/>
    </row>
    <row r="8" spans="1:9" ht="15.5">
      <c r="A8" s="3"/>
    </row>
    <row r="9" spans="1:9">
      <c r="A9" s="6" t="s">
        <v>1</v>
      </c>
    </row>
    <row r="10" spans="1:9">
      <c r="A10" s="403" t="s">
        <v>204</v>
      </c>
      <c r="B10" s="403"/>
      <c r="C10" s="403"/>
      <c r="D10" s="403"/>
      <c r="E10" s="403"/>
      <c r="F10" s="403"/>
      <c r="G10" s="403"/>
      <c r="H10" s="403"/>
      <c r="I10" s="403"/>
    </row>
    <row r="11" spans="1:9" ht="15.5">
      <c r="A11" s="3"/>
    </row>
    <row r="12" spans="1:9">
      <c r="A12" s="6" t="s">
        <v>2</v>
      </c>
    </row>
    <row r="13" spans="1:9" ht="18" customHeight="1">
      <c r="A13" s="404" t="s">
        <v>205</v>
      </c>
      <c r="B13" s="404"/>
      <c r="C13" s="404"/>
      <c r="D13" s="404"/>
      <c r="E13" s="404"/>
      <c r="F13" s="404"/>
      <c r="G13" s="404"/>
      <c r="H13" s="404"/>
      <c r="I13" s="404"/>
    </row>
    <row r="14" spans="1:9" ht="11.25" customHeight="1">
      <c r="A14" s="404"/>
      <c r="B14" s="404"/>
      <c r="C14" s="404"/>
      <c r="D14" s="404"/>
      <c r="E14" s="404"/>
      <c r="F14" s="404"/>
      <c r="G14" s="404"/>
      <c r="H14" s="404"/>
      <c r="I14" s="404"/>
    </row>
    <row r="15" spans="1:9" ht="18">
      <c r="A15" s="65"/>
      <c r="B15" s="65"/>
      <c r="C15" s="65"/>
      <c r="D15" s="65"/>
      <c r="E15" s="65"/>
      <c r="F15" s="65"/>
      <c r="G15" s="65"/>
      <c r="H15" s="65"/>
      <c r="I15" s="65"/>
    </row>
    <row r="16" spans="1:9">
      <c r="A16" s="6" t="s">
        <v>3</v>
      </c>
    </row>
    <row r="17" spans="1:9" ht="12.75" customHeight="1">
      <c r="A17" s="60" t="s">
        <v>201</v>
      </c>
      <c r="B17" s="60"/>
      <c r="C17" s="60"/>
      <c r="D17" s="60"/>
      <c r="E17" s="60"/>
      <c r="F17" s="60"/>
      <c r="G17" s="60"/>
      <c r="H17" s="60"/>
      <c r="I17" s="60"/>
    </row>
    <row r="20" spans="1:9">
      <c r="A20" s="6" t="s">
        <v>4</v>
      </c>
    </row>
    <row r="21" spans="1:9">
      <c r="A21" s="4" t="s">
        <v>206</v>
      </c>
    </row>
    <row r="22" spans="1:9">
      <c r="A22" s="4" t="s">
        <v>5</v>
      </c>
    </row>
    <row r="23" spans="1:9">
      <c r="A23" s="4" t="s">
        <v>6</v>
      </c>
    </row>
    <row r="24" spans="1:9">
      <c r="A24" s="4" t="s">
        <v>7</v>
      </c>
    </row>
    <row r="25" spans="1:9">
      <c r="A25" s="4" t="s">
        <v>207</v>
      </c>
    </row>
    <row r="26" spans="1:9" ht="14.5">
      <c r="A26" s="68" t="s">
        <v>208</v>
      </c>
    </row>
    <row r="27" spans="1:9">
      <c r="A27" s="4"/>
    </row>
    <row r="28" spans="1:9" ht="18" customHeight="1">
      <c r="A28" s="17" t="s">
        <v>8</v>
      </c>
    </row>
    <row r="29" spans="1:9" ht="12.75" customHeight="1">
      <c r="A29" s="401" t="s">
        <v>9</v>
      </c>
      <c r="B29" s="401"/>
      <c r="C29" s="401"/>
      <c r="D29" s="401"/>
      <c r="E29" s="401"/>
      <c r="F29" s="401"/>
      <c r="G29" s="401"/>
      <c r="H29" s="401"/>
      <c r="I29" s="401"/>
    </row>
    <row r="30" spans="1:9">
      <c r="A30" s="401"/>
      <c r="B30" s="401"/>
      <c r="C30" s="401"/>
      <c r="D30" s="401"/>
      <c r="E30" s="401"/>
      <c r="F30" s="401"/>
      <c r="G30" s="401"/>
      <c r="H30" s="401"/>
      <c r="I30" s="401"/>
    </row>
    <row r="31" spans="1:9" ht="15" customHeight="1">
      <c r="A31" s="401"/>
      <c r="B31" s="401"/>
      <c r="C31" s="401"/>
      <c r="D31" s="401"/>
      <c r="E31" s="401"/>
      <c r="F31" s="401"/>
      <c r="G31" s="401"/>
      <c r="H31" s="401"/>
      <c r="I31" s="401"/>
    </row>
    <row r="32" spans="1:9">
      <c r="A32" s="401"/>
      <c r="B32" s="401"/>
      <c r="C32" s="401"/>
      <c r="D32" s="401"/>
      <c r="E32" s="401"/>
      <c r="F32" s="401"/>
      <c r="G32" s="401"/>
      <c r="H32" s="401"/>
      <c r="I32" s="401"/>
    </row>
    <row r="33" spans="1:9">
      <c r="A33" s="401"/>
      <c r="B33" s="401"/>
      <c r="C33" s="401"/>
      <c r="D33" s="401"/>
      <c r="E33" s="401"/>
      <c r="F33" s="401"/>
      <c r="G33" s="401"/>
      <c r="H33" s="401"/>
      <c r="I33" s="401"/>
    </row>
    <row r="34" spans="1:9">
      <c r="A34" s="401"/>
      <c r="B34" s="401"/>
      <c r="C34" s="401"/>
      <c r="D34" s="401"/>
      <c r="E34" s="401"/>
      <c r="F34" s="401"/>
      <c r="G34" s="401"/>
      <c r="H34" s="401"/>
      <c r="I34" s="401"/>
    </row>
    <row r="35" spans="1:9" ht="30.75" customHeight="1">
      <c r="A35" s="401"/>
      <c r="B35" s="401"/>
      <c r="C35" s="401"/>
      <c r="D35" s="401"/>
      <c r="E35" s="401"/>
      <c r="F35" s="401"/>
      <c r="G35" s="401"/>
      <c r="H35" s="401"/>
      <c r="I35" s="401"/>
    </row>
    <row r="36" spans="1:9" ht="46.5" customHeight="1">
      <c r="A36" s="400" t="s">
        <v>10</v>
      </c>
      <c r="B36" s="400"/>
      <c r="C36" s="400"/>
      <c r="D36" s="400"/>
      <c r="E36" s="400"/>
      <c r="F36" s="400"/>
      <c r="G36" s="400"/>
      <c r="H36" s="400"/>
      <c r="I36" s="400"/>
    </row>
    <row r="37" spans="1:9" ht="35.25" customHeight="1">
      <c r="A37" s="400" t="s">
        <v>11</v>
      </c>
      <c r="B37" s="400"/>
      <c r="C37" s="400"/>
      <c r="D37" s="400"/>
      <c r="E37" s="400"/>
      <c r="F37" s="400"/>
      <c r="G37" s="400"/>
      <c r="H37" s="400"/>
      <c r="I37" s="400"/>
    </row>
    <row r="40" spans="1:9" ht="15.5">
      <c r="A40" s="5" t="s">
        <v>12</v>
      </c>
    </row>
  </sheetData>
  <mergeCells count="7">
    <mergeCell ref="A37:I37"/>
    <mergeCell ref="A36:I36"/>
    <mergeCell ref="A29:I35"/>
    <mergeCell ref="A1:I3"/>
    <mergeCell ref="A10:I10"/>
    <mergeCell ref="A13:I14"/>
    <mergeCell ref="A6:I7"/>
  </mergeCells>
  <hyperlinks>
    <hyperlink ref="A26" r:id="rId1" xr:uid="{041BCD08-5157-4B5C-9240-3F1A62D58BF2}"/>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60DD-8145-4E33-B92C-E9FD07003876}">
  <dimension ref="A1:U118"/>
  <sheetViews>
    <sheetView topLeftCell="A79" zoomScale="85" zoomScaleNormal="85" workbookViewId="0"/>
  </sheetViews>
  <sheetFormatPr defaultRowHeight="14.5"/>
  <cols>
    <col min="1" max="1" width="27.1796875" style="188" customWidth="1"/>
    <col min="2" max="2" width="26.54296875" bestFit="1" customWidth="1"/>
    <col min="3" max="3" width="18.453125" style="106" bestFit="1" customWidth="1"/>
    <col min="4" max="4" width="19.453125" style="106" bestFit="1" customWidth="1"/>
    <col min="5" max="6" width="18.453125" style="106" bestFit="1" customWidth="1"/>
    <col min="7" max="8" width="8" style="106" bestFit="1" customWidth="1"/>
    <col min="9" max="10" width="6.54296875" style="106" bestFit="1" customWidth="1"/>
    <col min="11" max="11" width="5.7265625" customWidth="1"/>
    <col min="12" max="12" width="28" customWidth="1"/>
    <col min="13" max="13" width="28.453125" bestFit="1" customWidth="1"/>
    <col min="14" max="14" width="18.453125" bestFit="1" customWidth="1"/>
    <col min="15" max="15" width="19.453125" bestFit="1" customWidth="1"/>
    <col min="16" max="17" width="18.453125" bestFit="1" customWidth="1"/>
    <col min="18" max="19" width="8" bestFit="1" customWidth="1"/>
    <col min="20" max="21" width="6.54296875" bestFit="1" customWidth="1"/>
  </cols>
  <sheetData>
    <row r="1" spans="1:21" ht="15.5">
      <c r="A1" s="202" t="s">
        <v>1166</v>
      </c>
      <c r="B1" s="143"/>
      <c r="C1" s="122"/>
      <c r="D1" s="122"/>
      <c r="E1" s="122"/>
      <c r="F1" s="122"/>
      <c r="G1" s="122"/>
      <c r="H1" s="122"/>
      <c r="I1" s="122"/>
      <c r="J1" s="122"/>
    </row>
    <row r="2" spans="1:21">
      <c r="A2" s="176" t="s">
        <v>582</v>
      </c>
    </row>
    <row r="3" spans="1:21" ht="16" thickBot="1">
      <c r="A3" s="175"/>
    </row>
    <row r="4" spans="1:21" ht="15" customHeight="1">
      <c r="A4" s="177"/>
      <c r="B4" s="178"/>
      <c r="C4" s="434" t="s">
        <v>316</v>
      </c>
      <c r="D4" s="435"/>
      <c r="E4" s="436" t="s">
        <v>317</v>
      </c>
      <c r="F4" s="437"/>
      <c r="G4" s="422" t="s">
        <v>1167</v>
      </c>
      <c r="H4" s="423"/>
      <c r="I4" s="426" t="s">
        <v>319</v>
      </c>
      <c r="J4" s="427"/>
      <c r="L4" s="177"/>
      <c r="M4" s="178"/>
      <c r="N4" s="434" t="s">
        <v>316</v>
      </c>
      <c r="O4" s="435"/>
      <c r="P4" s="436" t="s">
        <v>317</v>
      </c>
      <c r="Q4" s="437"/>
      <c r="R4" s="422" t="s">
        <v>1167</v>
      </c>
      <c r="S4" s="423"/>
      <c r="T4" s="426" t="s">
        <v>319</v>
      </c>
      <c r="U4" s="427"/>
    </row>
    <row r="5" spans="1:21" ht="15" thickBot="1">
      <c r="A5" s="179"/>
      <c r="B5" s="180" t="s">
        <v>583</v>
      </c>
      <c r="C5" s="430" t="s">
        <v>320</v>
      </c>
      <c r="D5" s="431"/>
      <c r="E5" s="432" t="s">
        <v>321</v>
      </c>
      <c r="F5" s="433"/>
      <c r="G5" s="424"/>
      <c r="H5" s="425"/>
      <c r="I5" s="428"/>
      <c r="J5" s="429"/>
      <c r="L5" s="179"/>
      <c r="M5" s="180" t="s">
        <v>583</v>
      </c>
      <c r="N5" s="430" t="s">
        <v>320</v>
      </c>
      <c r="O5" s="431"/>
      <c r="P5" s="432" t="s">
        <v>321</v>
      </c>
      <c r="Q5" s="433"/>
      <c r="R5" s="424"/>
      <c r="S5" s="425"/>
      <c r="T5" s="428"/>
      <c r="U5" s="429"/>
    </row>
    <row r="6" spans="1:21" ht="15" thickBot="1">
      <c r="A6" s="183" t="s">
        <v>584</v>
      </c>
      <c r="B6" s="184" t="s">
        <v>585</v>
      </c>
      <c r="C6" s="185" t="s">
        <v>556</v>
      </c>
      <c r="D6" s="186" t="s">
        <v>557</v>
      </c>
      <c r="E6" s="185" t="s">
        <v>556</v>
      </c>
      <c r="F6" s="186" t="s">
        <v>557</v>
      </c>
      <c r="G6" s="185" t="s">
        <v>556</v>
      </c>
      <c r="H6" s="186" t="s">
        <v>557</v>
      </c>
      <c r="I6" s="185" t="s">
        <v>556</v>
      </c>
      <c r="J6" s="186" t="s">
        <v>557</v>
      </c>
      <c r="L6" s="187" t="s">
        <v>586</v>
      </c>
      <c r="M6" s="184" t="s">
        <v>585</v>
      </c>
      <c r="N6" s="185" t="s">
        <v>556</v>
      </c>
      <c r="O6" s="186" t="s">
        <v>557</v>
      </c>
      <c r="P6" s="185" t="s">
        <v>556</v>
      </c>
      <c r="Q6" s="186" t="s">
        <v>557</v>
      </c>
      <c r="R6" s="185" t="s">
        <v>556</v>
      </c>
      <c r="S6" s="186" t="s">
        <v>557</v>
      </c>
      <c r="T6" s="185" t="s">
        <v>556</v>
      </c>
      <c r="U6" s="186" t="s">
        <v>557</v>
      </c>
    </row>
    <row r="7" spans="1:21" ht="15" thickBot="1">
      <c r="A7" s="188" t="s">
        <v>276</v>
      </c>
      <c r="B7" s="189" t="s">
        <v>587</v>
      </c>
      <c r="C7" s="126" t="s">
        <v>588</v>
      </c>
      <c r="D7" s="127" t="s">
        <v>589</v>
      </c>
      <c r="E7" s="127" t="s">
        <v>590</v>
      </c>
      <c r="F7" s="127" t="s">
        <v>591</v>
      </c>
      <c r="G7" s="127">
        <v>67.199999999999989</v>
      </c>
      <c r="H7" s="127">
        <v>41.03</v>
      </c>
      <c r="I7" s="127" t="s">
        <v>328</v>
      </c>
      <c r="J7" s="128" t="s">
        <v>328</v>
      </c>
      <c r="L7" s="190" t="s">
        <v>592</v>
      </c>
      <c r="M7" s="189" t="s">
        <v>587</v>
      </c>
      <c r="N7" s="126" t="s">
        <v>593</v>
      </c>
      <c r="O7" s="127" t="s">
        <v>594</v>
      </c>
      <c r="P7" s="127" t="s">
        <v>595</v>
      </c>
      <c r="Q7" s="127" t="s">
        <v>596</v>
      </c>
      <c r="R7" s="127">
        <v>60.69</v>
      </c>
      <c r="S7" s="127">
        <v>31.210000000000008</v>
      </c>
      <c r="T7" s="127" t="s">
        <v>328</v>
      </c>
      <c r="U7" s="128" t="s">
        <v>328</v>
      </c>
    </row>
    <row r="8" spans="1:21" ht="15" thickBot="1">
      <c r="A8" s="188" t="s">
        <v>597</v>
      </c>
      <c r="B8" s="189" t="s">
        <v>598</v>
      </c>
      <c r="C8" s="129" t="s">
        <v>599</v>
      </c>
      <c r="D8" s="130" t="s">
        <v>600</v>
      </c>
      <c r="E8" s="130" t="s">
        <v>601</v>
      </c>
      <c r="F8" s="130" t="s">
        <v>602</v>
      </c>
      <c r="G8" s="130">
        <v>58.21999999999997</v>
      </c>
      <c r="H8" s="130">
        <v>-3.1300000000000239</v>
      </c>
      <c r="I8" s="130" t="s">
        <v>328</v>
      </c>
      <c r="J8" s="131" t="s">
        <v>603</v>
      </c>
      <c r="L8" s="190" t="s">
        <v>604</v>
      </c>
      <c r="M8" s="189" t="s">
        <v>598</v>
      </c>
      <c r="N8" s="129" t="s">
        <v>605</v>
      </c>
      <c r="O8" s="130" t="s">
        <v>606</v>
      </c>
      <c r="P8" s="130" t="s">
        <v>607</v>
      </c>
      <c r="Q8" s="130" t="s">
        <v>608</v>
      </c>
      <c r="R8" s="130">
        <v>90.20999999999998</v>
      </c>
      <c r="S8" s="130">
        <v>53.47</v>
      </c>
      <c r="T8" s="130" t="s">
        <v>328</v>
      </c>
      <c r="U8" s="131" t="s">
        <v>609</v>
      </c>
    </row>
    <row r="9" spans="1:21" ht="15" thickBot="1">
      <c r="A9" s="188" t="s">
        <v>610</v>
      </c>
      <c r="B9" s="189" t="s">
        <v>611</v>
      </c>
      <c r="C9" s="129" t="s">
        <v>612</v>
      </c>
      <c r="D9" s="130" t="s">
        <v>613</v>
      </c>
      <c r="E9" s="130" t="s">
        <v>614</v>
      </c>
      <c r="F9" s="130" t="s">
        <v>615</v>
      </c>
      <c r="G9" s="130">
        <v>9.6800000000000068</v>
      </c>
      <c r="H9" s="130">
        <v>9.9000000000000057</v>
      </c>
      <c r="I9" s="130" t="s">
        <v>616</v>
      </c>
      <c r="J9" s="131" t="s">
        <v>617</v>
      </c>
      <c r="L9" s="190" t="s">
        <v>618</v>
      </c>
      <c r="M9" s="189" t="s">
        <v>611</v>
      </c>
      <c r="N9" s="129" t="s">
        <v>619</v>
      </c>
      <c r="O9" s="130" t="s">
        <v>620</v>
      </c>
      <c r="P9" s="130" t="s">
        <v>621</v>
      </c>
      <c r="Q9" s="130" t="s">
        <v>622</v>
      </c>
      <c r="R9" s="130">
        <v>41.330000000000013</v>
      </c>
      <c r="S9" s="130">
        <v>21.950000000000003</v>
      </c>
      <c r="T9" s="130" t="s">
        <v>623</v>
      </c>
      <c r="U9" s="131" t="s">
        <v>624</v>
      </c>
    </row>
    <row r="10" spans="1:21" ht="15" thickBot="1">
      <c r="B10" s="189" t="s">
        <v>625</v>
      </c>
      <c r="C10" s="129" t="s">
        <v>626</v>
      </c>
      <c r="D10" s="130" t="s">
        <v>627</v>
      </c>
      <c r="E10" s="130" t="s">
        <v>628</v>
      </c>
      <c r="F10" s="130" t="s">
        <v>629</v>
      </c>
      <c r="G10" s="130">
        <v>1.5300000000000011</v>
      </c>
      <c r="H10" s="130">
        <v>-4.3700000000000045</v>
      </c>
      <c r="I10" s="130" t="s">
        <v>630</v>
      </c>
      <c r="J10" s="131" t="s">
        <v>631</v>
      </c>
      <c r="L10" s="190"/>
      <c r="M10" s="189" t="s">
        <v>625</v>
      </c>
      <c r="N10" s="129" t="s">
        <v>632</v>
      </c>
      <c r="O10" s="130" t="s">
        <v>633</v>
      </c>
      <c r="P10" s="130" t="s">
        <v>634</v>
      </c>
      <c r="Q10" s="130" t="s">
        <v>635</v>
      </c>
      <c r="R10" s="130">
        <v>26.53</v>
      </c>
      <c r="S10" s="130">
        <v>20</v>
      </c>
      <c r="T10" s="130" t="s">
        <v>636</v>
      </c>
      <c r="U10" s="131" t="s">
        <v>637</v>
      </c>
    </row>
    <row r="11" spans="1:21" ht="15" thickBot="1">
      <c r="B11" s="189" t="s">
        <v>638</v>
      </c>
      <c r="C11" s="129" t="s">
        <v>639</v>
      </c>
      <c r="D11" s="130" t="s">
        <v>640</v>
      </c>
      <c r="E11" s="130" t="s">
        <v>641</v>
      </c>
      <c r="F11" s="130" t="s">
        <v>642</v>
      </c>
      <c r="G11" s="130">
        <v>-3.8799999999999955</v>
      </c>
      <c r="H11" s="130">
        <v>94.07</v>
      </c>
      <c r="I11" s="130" t="s">
        <v>643</v>
      </c>
      <c r="J11" s="131" t="s">
        <v>644</v>
      </c>
      <c r="L11" s="190"/>
      <c r="M11" s="189" t="s">
        <v>638</v>
      </c>
      <c r="N11" s="129" t="s">
        <v>645</v>
      </c>
      <c r="O11" s="130" t="s">
        <v>646</v>
      </c>
      <c r="P11" s="130" t="s">
        <v>647</v>
      </c>
      <c r="Q11" s="130" t="s">
        <v>648</v>
      </c>
      <c r="R11" s="130">
        <v>34.759999999999991</v>
      </c>
      <c r="S11" s="130">
        <v>87.28</v>
      </c>
      <c r="T11" s="130" t="s">
        <v>649</v>
      </c>
      <c r="U11" s="131" t="s">
        <v>650</v>
      </c>
    </row>
    <row r="12" spans="1:21" ht="15" thickBot="1">
      <c r="B12" s="189" t="s">
        <v>651</v>
      </c>
      <c r="C12" s="129" t="s">
        <v>652</v>
      </c>
      <c r="D12" s="130" t="s">
        <v>653</v>
      </c>
      <c r="E12" s="130" t="s">
        <v>654</v>
      </c>
      <c r="F12" s="130" t="s">
        <v>655</v>
      </c>
      <c r="G12" s="130">
        <v>4.0499999999999972</v>
      </c>
      <c r="H12" s="130">
        <v>3.0799999999999983</v>
      </c>
      <c r="I12" s="130" t="s">
        <v>656</v>
      </c>
      <c r="J12" s="131" t="s">
        <v>657</v>
      </c>
      <c r="L12" s="190"/>
      <c r="M12" s="189" t="s">
        <v>651</v>
      </c>
      <c r="N12" s="129" t="s">
        <v>658</v>
      </c>
      <c r="O12" s="130" t="s">
        <v>659</v>
      </c>
      <c r="P12" s="130" t="s">
        <v>660</v>
      </c>
      <c r="Q12" s="130" t="s">
        <v>661</v>
      </c>
      <c r="R12" s="130">
        <v>13.880000000000003</v>
      </c>
      <c r="S12" s="130">
        <v>16.510000000000005</v>
      </c>
      <c r="T12" s="130" t="s">
        <v>662</v>
      </c>
      <c r="U12" s="131" t="s">
        <v>663</v>
      </c>
    </row>
    <row r="13" spans="1:21" ht="15" thickBot="1">
      <c r="B13" s="189" t="s">
        <v>664</v>
      </c>
      <c r="C13" s="129" t="s">
        <v>665</v>
      </c>
      <c r="D13" s="130" t="s">
        <v>665</v>
      </c>
      <c r="E13" s="130" t="s">
        <v>665</v>
      </c>
      <c r="F13" s="130" t="s">
        <v>665</v>
      </c>
      <c r="G13" s="130">
        <v>0</v>
      </c>
      <c r="H13" s="130">
        <v>0</v>
      </c>
      <c r="I13" s="130" t="s">
        <v>323</v>
      </c>
      <c r="J13" s="131" t="s">
        <v>323</v>
      </c>
      <c r="L13" s="190"/>
      <c r="M13" s="189" t="s">
        <v>664</v>
      </c>
      <c r="N13" s="129" t="s">
        <v>665</v>
      </c>
      <c r="O13" s="130" t="s">
        <v>665</v>
      </c>
      <c r="P13" s="130" t="s">
        <v>665</v>
      </c>
      <c r="Q13" s="130" t="s">
        <v>665</v>
      </c>
      <c r="R13" s="130">
        <v>0</v>
      </c>
      <c r="S13" s="130">
        <v>0</v>
      </c>
      <c r="T13" s="130" t="s">
        <v>323</v>
      </c>
      <c r="U13" s="131" t="s">
        <v>323</v>
      </c>
    </row>
    <row r="14" spans="1:21" ht="15" thickBot="1">
      <c r="B14" s="189" t="s">
        <v>666</v>
      </c>
      <c r="C14" s="129" t="s">
        <v>665</v>
      </c>
      <c r="D14" s="130" t="s">
        <v>665</v>
      </c>
      <c r="E14" s="130" t="s">
        <v>665</v>
      </c>
      <c r="F14" s="130" t="s">
        <v>665</v>
      </c>
      <c r="G14" s="130">
        <v>0</v>
      </c>
      <c r="H14" s="130">
        <v>0</v>
      </c>
      <c r="I14" s="130" t="s">
        <v>323</v>
      </c>
      <c r="J14" s="131" t="s">
        <v>323</v>
      </c>
      <c r="L14" s="190"/>
      <c r="M14" s="189" t="s">
        <v>666</v>
      </c>
      <c r="N14" s="129" t="s">
        <v>665</v>
      </c>
      <c r="O14" s="130" t="s">
        <v>665</v>
      </c>
      <c r="P14" s="130" t="s">
        <v>665</v>
      </c>
      <c r="Q14" s="130" t="s">
        <v>665</v>
      </c>
      <c r="R14" s="130">
        <v>0</v>
      </c>
      <c r="S14" s="130">
        <v>0</v>
      </c>
      <c r="T14" s="130" t="s">
        <v>323</v>
      </c>
      <c r="U14" s="131" t="s">
        <v>323</v>
      </c>
    </row>
    <row r="15" spans="1:21" ht="15" thickBot="1">
      <c r="B15" s="189" t="s">
        <v>667</v>
      </c>
      <c r="C15" s="129" t="s">
        <v>665</v>
      </c>
      <c r="D15" s="130" t="s">
        <v>665</v>
      </c>
      <c r="E15" s="130" t="s">
        <v>665</v>
      </c>
      <c r="F15" s="130" t="s">
        <v>665</v>
      </c>
      <c r="G15" s="130">
        <v>0</v>
      </c>
      <c r="H15" s="130">
        <v>0</v>
      </c>
      <c r="I15" s="130" t="s">
        <v>323</v>
      </c>
      <c r="J15" s="131" t="s">
        <v>323</v>
      </c>
      <c r="L15" s="190"/>
      <c r="M15" s="189" t="s">
        <v>667</v>
      </c>
      <c r="N15" s="129" t="s">
        <v>665</v>
      </c>
      <c r="O15" s="130" t="s">
        <v>665</v>
      </c>
      <c r="P15" s="130" t="s">
        <v>665</v>
      </c>
      <c r="Q15" s="130" t="s">
        <v>665</v>
      </c>
      <c r="R15" s="130">
        <v>0</v>
      </c>
      <c r="S15" s="130">
        <v>0</v>
      </c>
      <c r="T15" s="130" t="s">
        <v>323</v>
      </c>
      <c r="U15" s="131" t="s">
        <v>323</v>
      </c>
    </row>
    <row r="16" spans="1:21" ht="15" thickBot="1">
      <c r="B16" s="189" t="s">
        <v>668</v>
      </c>
      <c r="C16" s="129" t="s">
        <v>669</v>
      </c>
      <c r="D16" s="130" t="s">
        <v>670</v>
      </c>
      <c r="E16" s="130" t="s">
        <v>671</v>
      </c>
      <c r="F16" s="130" t="s">
        <v>672</v>
      </c>
      <c r="G16" s="130">
        <v>19.259999999999998</v>
      </c>
      <c r="H16" s="130">
        <v>-9.0400000000000009</v>
      </c>
      <c r="I16" s="130" t="s">
        <v>673</v>
      </c>
      <c r="J16" s="131" t="s">
        <v>674</v>
      </c>
      <c r="L16" s="190"/>
      <c r="M16" s="189" t="s">
        <v>668</v>
      </c>
      <c r="N16" s="129" t="s">
        <v>675</v>
      </c>
      <c r="O16" s="130" t="s">
        <v>676</v>
      </c>
      <c r="P16" s="130" t="s">
        <v>677</v>
      </c>
      <c r="Q16" s="130" t="s">
        <v>678</v>
      </c>
      <c r="R16" s="130">
        <v>39.29</v>
      </c>
      <c r="S16" s="130">
        <v>-19.980000000000004</v>
      </c>
      <c r="T16" s="130" t="s">
        <v>679</v>
      </c>
      <c r="U16" s="131" t="s">
        <v>680</v>
      </c>
    </row>
    <row r="17" spans="1:21" ht="15" thickBot="1">
      <c r="B17" s="189" t="s">
        <v>681</v>
      </c>
      <c r="C17" s="129" t="s">
        <v>682</v>
      </c>
      <c r="D17" s="130" t="s">
        <v>683</v>
      </c>
      <c r="E17" s="130" t="s">
        <v>684</v>
      </c>
      <c r="F17" s="130" t="s">
        <v>685</v>
      </c>
      <c r="G17" s="130">
        <v>18.650000000000006</v>
      </c>
      <c r="H17" s="130">
        <v>-8.8499999999999943</v>
      </c>
      <c r="I17" s="130" t="s">
        <v>686</v>
      </c>
      <c r="J17" s="131" t="s">
        <v>687</v>
      </c>
      <c r="L17" s="190"/>
      <c r="M17" s="189" t="s">
        <v>681</v>
      </c>
      <c r="N17" s="129" t="s">
        <v>688</v>
      </c>
      <c r="O17" s="130" t="s">
        <v>689</v>
      </c>
      <c r="P17" s="130" t="s">
        <v>690</v>
      </c>
      <c r="Q17" s="130" t="s">
        <v>691</v>
      </c>
      <c r="R17" s="130">
        <v>52.33</v>
      </c>
      <c r="S17" s="130">
        <v>38.81</v>
      </c>
      <c r="T17" s="130" t="s">
        <v>692</v>
      </c>
      <c r="U17" s="131" t="s">
        <v>693</v>
      </c>
    </row>
    <row r="18" spans="1:21" ht="15" thickBot="1">
      <c r="B18" s="189" t="s">
        <v>694</v>
      </c>
      <c r="C18" s="129" t="s">
        <v>665</v>
      </c>
      <c r="D18" s="130" t="s">
        <v>695</v>
      </c>
      <c r="E18" s="130" t="s">
        <v>665</v>
      </c>
      <c r="F18" s="130" t="s">
        <v>665</v>
      </c>
      <c r="G18" s="130">
        <v>0</v>
      </c>
      <c r="H18" s="130">
        <v>-0.56000000000000005</v>
      </c>
      <c r="I18" s="130" t="s">
        <v>323</v>
      </c>
      <c r="J18" s="131" t="s">
        <v>696</v>
      </c>
      <c r="L18" s="190"/>
      <c r="M18" s="189" t="s">
        <v>694</v>
      </c>
      <c r="N18" s="129" t="s">
        <v>665</v>
      </c>
      <c r="O18" s="130" t="s">
        <v>665</v>
      </c>
      <c r="P18" s="130" t="s">
        <v>665</v>
      </c>
      <c r="Q18" s="130" t="s">
        <v>665</v>
      </c>
      <c r="R18" s="130">
        <v>0</v>
      </c>
      <c r="S18" s="130">
        <v>0</v>
      </c>
      <c r="T18" s="130" t="s">
        <v>323</v>
      </c>
      <c r="U18" s="131" t="s">
        <v>323</v>
      </c>
    </row>
    <row r="19" spans="1:21" ht="15" thickBot="1">
      <c r="B19" s="189" t="s">
        <v>697</v>
      </c>
      <c r="C19" s="129" t="s">
        <v>698</v>
      </c>
      <c r="D19" s="130" t="s">
        <v>699</v>
      </c>
      <c r="E19" s="130" t="s">
        <v>700</v>
      </c>
      <c r="F19" s="130" t="s">
        <v>701</v>
      </c>
      <c r="G19" s="130">
        <v>256.45000000000005</v>
      </c>
      <c r="H19" s="130">
        <v>156.69000000000003</v>
      </c>
      <c r="I19" s="130" t="s">
        <v>328</v>
      </c>
      <c r="J19" s="131" t="s">
        <v>328</v>
      </c>
      <c r="L19" s="190"/>
      <c r="M19" s="189" t="s">
        <v>697</v>
      </c>
      <c r="N19" s="129" t="s">
        <v>702</v>
      </c>
      <c r="O19" s="130" t="s">
        <v>703</v>
      </c>
      <c r="P19" s="130" t="s">
        <v>704</v>
      </c>
      <c r="Q19" s="130" t="s">
        <v>705</v>
      </c>
      <c r="R19" s="130">
        <v>285.65999999999997</v>
      </c>
      <c r="S19" s="130">
        <v>196.68</v>
      </c>
      <c r="T19" s="130" t="s">
        <v>328</v>
      </c>
      <c r="U19" s="131" t="s">
        <v>328</v>
      </c>
    </row>
    <row r="20" spans="1:21" ht="15" thickBot="1">
      <c r="A20" s="191"/>
      <c r="B20" s="189" t="s">
        <v>706</v>
      </c>
      <c r="C20" s="134" t="s">
        <v>707</v>
      </c>
      <c r="D20" s="135" t="s">
        <v>708</v>
      </c>
      <c r="E20" s="135" t="s">
        <v>709</v>
      </c>
      <c r="F20" s="135" t="s">
        <v>710</v>
      </c>
      <c r="G20" s="135">
        <v>431.16000000000008</v>
      </c>
      <c r="H20" s="135">
        <v>278.79999999999995</v>
      </c>
      <c r="I20" s="135" t="s">
        <v>609</v>
      </c>
      <c r="J20" s="136" t="s">
        <v>711</v>
      </c>
      <c r="L20" s="192"/>
      <c r="M20" s="189" t="s">
        <v>706</v>
      </c>
      <c r="N20" s="134" t="s">
        <v>712</v>
      </c>
      <c r="O20" s="135" t="s">
        <v>713</v>
      </c>
      <c r="P20" s="135" t="s">
        <v>714</v>
      </c>
      <c r="Q20" s="135" t="s">
        <v>715</v>
      </c>
      <c r="R20" s="135">
        <v>644.70999999999981</v>
      </c>
      <c r="S20" s="135">
        <v>445.92999999999984</v>
      </c>
      <c r="T20" s="135" t="s">
        <v>716</v>
      </c>
      <c r="U20" s="136" t="s">
        <v>609</v>
      </c>
    </row>
    <row r="21" spans="1:21" ht="15" thickBot="1">
      <c r="A21" s="188" t="s">
        <v>282</v>
      </c>
      <c r="B21" s="189" t="s">
        <v>587</v>
      </c>
      <c r="C21" s="126" t="s">
        <v>717</v>
      </c>
      <c r="D21" s="127" t="s">
        <v>718</v>
      </c>
      <c r="E21" s="127" t="s">
        <v>719</v>
      </c>
      <c r="F21" s="127" t="s">
        <v>720</v>
      </c>
      <c r="G21" s="127">
        <v>71.200000000000017</v>
      </c>
      <c r="H21" s="127">
        <v>44.289999999999992</v>
      </c>
      <c r="I21" s="127" t="s">
        <v>328</v>
      </c>
      <c r="J21" s="128" t="s">
        <v>328</v>
      </c>
      <c r="L21" s="190" t="s">
        <v>276</v>
      </c>
      <c r="M21" s="189" t="s">
        <v>587</v>
      </c>
      <c r="N21" s="126" t="s">
        <v>588</v>
      </c>
      <c r="O21" s="127" t="s">
        <v>589</v>
      </c>
      <c r="P21" s="127" t="s">
        <v>590</v>
      </c>
      <c r="Q21" s="127" t="s">
        <v>591</v>
      </c>
      <c r="R21" s="127">
        <v>67.199999999999989</v>
      </c>
      <c r="S21" s="127">
        <v>41.03</v>
      </c>
      <c r="T21" s="127" t="s">
        <v>328</v>
      </c>
      <c r="U21" s="128" t="s">
        <v>328</v>
      </c>
    </row>
    <row r="22" spans="1:21" ht="15" thickBot="1">
      <c r="A22" s="188" t="s">
        <v>721</v>
      </c>
      <c r="B22" s="189" t="s">
        <v>598</v>
      </c>
      <c r="C22" s="129" t="s">
        <v>722</v>
      </c>
      <c r="D22" s="130" t="s">
        <v>723</v>
      </c>
      <c r="E22" s="130" t="s">
        <v>724</v>
      </c>
      <c r="F22" s="130" t="s">
        <v>725</v>
      </c>
      <c r="G22" s="130">
        <v>34.950000000000045</v>
      </c>
      <c r="H22" s="130">
        <v>-31.920000000000016</v>
      </c>
      <c r="I22" s="130" t="s">
        <v>726</v>
      </c>
      <c r="J22" s="131" t="s">
        <v>727</v>
      </c>
      <c r="L22" s="190" t="s">
        <v>728</v>
      </c>
      <c r="M22" s="189" t="s">
        <v>598</v>
      </c>
      <c r="N22" s="129" t="s">
        <v>599</v>
      </c>
      <c r="O22" s="130" t="s">
        <v>600</v>
      </c>
      <c r="P22" s="130" t="s">
        <v>601</v>
      </c>
      <c r="Q22" s="130" t="s">
        <v>602</v>
      </c>
      <c r="R22" s="130">
        <v>58.21999999999997</v>
      </c>
      <c r="S22" s="130">
        <v>-3.1300000000000239</v>
      </c>
      <c r="T22" s="130" t="s">
        <v>328</v>
      </c>
      <c r="U22" s="131" t="s">
        <v>603</v>
      </c>
    </row>
    <row r="23" spans="1:21" ht="15" thickBot="1">
      <c r="A23" s="188" t="s">
        <v>729</v>
      </c>
      <c r="B23" s="189" t="s">
        <v>611</v>
      </c>
      <c r="C23" s="129" t="s">
        <v>730</v>
      </c>
      <c r="D23" s="130" t="s">
        <v>731</v>
      </c>
      <c r="E23" s="130" t="s">
        <v>732</v>
      </c>
      <c r="F23" s="130" t="s">
        <v>733</v>
      </c>
      <c r="G23" s="130">
        <v>8.9199999999999875</v>
      </c>
      <c r="H23" s="130">
        <v>0.39999999999999147</v>
      </c>
      <c r="I23" s="130" t="s">
        <v>734</v>
      </c>
      <c r="J23" s="131" t="s">
        <v>735</v>
      </c>
      <c r="L23" s="190" t="s">
        <v>736</v>
      </c>
      <c r="M23" s="189" t="s">
        <v>611</v>
      </c>
      <c r="N23" s="129" t="s">
        <v>612</v>
      </c>
      <c r="O23" s="130" t="s">
        <v>613</v>
      </c>
      <c r="P23" s="130" t="s">
        <v>614</v>
      </c>
      <c r="Q23" s="130" t="s">
        <v>615</v>
      </c>
      <c r="R23" s="130">
        <v>9.6800000000000068</v>
      </c>
      <c r="S23" s="130">
        <v>9.9000000000000057</v>
      </c>
      <c r="T23" s="130" t="s">
        <v>616</v>
      </c>
      <c r="U23" s="131" t="s">
        <v>617</v>
      </c>
    </row>
    <row r="24" spans="1:21" ht="15" thickBot="1">
      <c r="B24" s="189" t="s">
        <v>625</v>
      </c>
      <c r="C24" s="129" t="s">
        <v>737</v>
      </c>
      <c r="D24" s="130" t="s">
        <v>738</v>
      </c>
      <c r="E24" s="130" t="s">
        <v>739</v>
      </c>
      <c r="F24" s="130" t="s">
        <v>740</v>
      </c>
      <c r="G24" s="130">
        <v>-8.3299999999999983</v>
      </c>
      <c r="H24" s="130">
        <v>-18.919999999999987</v>
      </c>
      <c r="I24" s="130" t="s">
        <v>741</v>
      </c>
      <c r="J24" s="131" t="s">
        <v>742</v>
      </c>
      <c r="L24" s="190"/>
      <c r="M24" s="189" t="s">
        <v>625</v>
      </c>
      <c r="N24" s="129" t="s">
        <v>626</v>
      </c>
      <c r="O24" s="130" t="s">
        <v>627</v>
      </c>
      <c r="P24" s="130" t="s">
        <v>628</v>
      </c>
      <c r="Q24" s="130" t="s">
        <v>629</v>
      </c>
      <c r="R24" s="130">
        <v>1.5300000000000011</v>
      </c>
      <c r="S24" s="130">
        <v>-4.3700000000000045</v>
      </c>
      <c r="T24" s="130" t="s">
        <v>630</v>
      </c>
      <c r="U24" s="131" t="s">
        <v>631</v>
      </c>
    </row>
    <row r="25" spans="1:21" ht="15" thickBot="1">
      <c r="B25" s="189" t="s">
        <v>638</v>
      </c>
      <c r="C25" s="129" t="s">
        <v>743</v>
      </c>
      <c r="D25" s="130" t="s">
        <v>744</v>
      </c>
      <c r="E25" s="130" t="s">
        <v>745</v>
      </c>
      <c r="F25" s="130" t="s">
        <v>746</v>
      </c>
      <c r="G25" s="130">
        <v>-85.779999999999973</v>
      </c>
      <c r="H25" s="130">
        <v>-165.74</v>
      </c>
      <c r="I25" s="130" t="s">
        <v>747</v>
      </c>
      <c r="J25" s="131" t="s">
        <v>748</v>
      </c>
      <c r="L25" s="190"/>
      <c r="M25" s="189" t="s">
        <v>638</v>
      </c>
      <c r="N25" s="129" t="s">
        <v>639</v>
      </c>
      <c r="O25" s="130" t="s">
        <v>640</v>
      </c>
      <c r="P25" s="130" t="s">
        <v>641</v>
      </c>
      <c r="Q25" s="130" t="s">
        <v>642</v>
      </c>
      <c r="R25" s="130">
        <v>-3.8799999999999955</v>
      </c>
      <c r="S25" s="130">
        <v>94.07</v>
      </c>
      <c r="T25" s="130" t="s">
        <v>643</v>
      </c>
      <c r="U25" s="131" t="s">
        <v>644</v>
      </c>
    </row>
    <row r="26" spans="1:21" ht="15" thickBot="1">
      <c r="B26" s="189" t="s">
        <v>651</v>
      </c>
      <c r="C26" s="129" t="s">
        <v>749</v>
      </c>
      <c r="D26" s="130" t="s">
        <v>750</v>
      </c>
      <c r="E26" s="130" t="s">
        <v>751</v>
      </c>
      <c r="F26" s="130" t="s">
        <v>752</v>
      </c>
      <c r="G26" s="130">
        <v>0.38000000000000256</v>
      </c>
      <c r="H26" s="130">
        <v>0.24000000000000199</v>
      </c>
      <c r="I26" s="130" t="s">
        <v>753</v>
      </c>
      <c r="J26" s="131" t="s">
        <v>754</v>
      </c>
      <c r="L26" s="190"/>
      <c r="M26" s="189" t="s">
        <v>651</v>
      </c>
      <c r="N26" s="129" t="s">
        <v>652</v>
      </c>
      <c r="O26" s="130" t="s">
        <v>653</v>
      </c>
      <c r="P26" s="130" t="s">
        <v>654</v>
      </c>
      <c r="Q26" s="130" t="s">
        <v>655</v>
      </c>
      <c r="R26" s="130">
        <v>4.0499999999999972</v>
      </c>
      <c r="S26" s="130">
        <v>3.0799999999999983</v>
      </c>
      <c r="T26" s="130" t="s">
        <v>656</v>
      </c>
      <c r="U26" s="131" t="s">
        <v>657</v>
      </c>
    </row>
    <row r="27" spans="1:21" ht="15" thickBot="1">
      <c r="B27" s="189" t="s">
        <v>664</v>
      </c>
      <c r="C27" s="129" t="s">
        <v>665</v>
      </c>
      <c r="D27" s="130" t="s">
        <v>665</v>
      </c>
      <c r="E27" s="130" t="s">
        <v>665</v>
      </c>
      <c r="F27" s="130" t="s">
        <v>665</v>
      </c>
      <c r="G27" s="130">
        <v>0</v>
      </c>
      <c r="H27" s="130">
        <v>0</v>
      </c>
      <c r="I27" s="130" t="s">
        <v>323</v>
      </c>
      <c r="J27" s="131" t="s">
        <v>323</v>
      </c>
      <c r="L27" s="190"/>
      <c r="M27" s="189" t="s">
        <v>664</v>
      </c>
      <c r="N27" s="129" t="s">
        <v>665</v>
      </c>
      <c r="O27" s="130" t="s">
        <v>665</v>
      </c>
      <c r="P27" s="130" t="s">
        <v>665</v>
      </c>
      <c r="Q27" s="130" t="s">
        <v>665</v>
      </c>
      <c r="R27" s="130">
        <v>0</v>
      </c>
      <c r="S27" s="130">
        <v>0</v>
      </c>
      <c r="T27" s="130" t="s">
        <v>323</v>
      </c>
      <c r="U27" s="131" t="s">
        <v>323</v>
      </c>
    </row>
    <row r="28" spans="1:21" ht="15" thickBot="1">
      <c r="B28" s="189" t="s">
        <v>666</v>
      </c>
      <c r="C28" s="129" t="s">
        <v>755</v>
      </c>
      <c r="D28" s="130" t="s">
        <v>756</v>
      </c>
      <c r="E28" s="130" t="s">
        <v>665</v>
      </c>
      <c r="F28" s="130" t="s">
        <v>665</v>
      </c>
      <c r="G28" s="130">
        <v>-0.25</v>
      </c>
      <c r="H28" s="130">
        <v>-0.24</v>
      </c>
      <c r="I28" s="130" t="s">
        <v>757</v>
      </c>
      <c r="J28" s="131" t="s">
        <v>757</v>
      </c>
      <c r="L28" s="190"/>
      <c r="M28" s="189" t="s">
        <v>666</v>
      </c>
      <c r="N28" s="129" t="s">
        <v>665</v>
      </c>
      <c r="O28" s="130" t="s">
        <v>665</v>
      </c>
      <c r="P28" s="130" t="s">
        <v>665</v>
      </c>
      <c r="Q28" s="130" t="s">
        <v>665</v>
      </c>
      <c r="R28" s="130">
        <v>0</v>
      </c>
      <c r="S28" s="130">
        <v>0</v>
      </c>
      <c r="T28" s="130" t="s">
        <v>323</v>
      </c>
      <c r="U28" s="131" t="s">
        <v>323</v>
      </c>
    </row>
    <row r="29" spans="1:21" ht="15" thickBot="1">
      <c r="B29" s="189" t="s">
        <v>667</v>
      </c>
      <c r="C29" s="129" t="s">
        <v>758</v>
      </c>
      <c r="D29" s="130" t="s">
        <v>759</v>
      </c>
      <c r="E29" s="130" t="s">
        <v>665</v>
      </c>
      <c r="F29" s="130" t="s">
        <v>665</v>
      </c>
      <c r="G29" s="130">
        <v>-16.91</v>
      </c>
      <c r="H29" s="130">
        <v>-22.55</v>
      </c>
      <c r="I29" s="130" t="s">
        <v>757</v>
      </c>
      <c r="J29" s="131" t="s">
        <v>757</v>
      </c>
      <c r="L29" s="190"/>
      <c r="M29" s="189" t="s">
        <v>667</v>
      </c>
      <c r="N29" s="129" t="s">
        <v>665</v>
      </c>
      <c r="O29" s="130" t="s">
        <v>665</v>
      </c>
      <c r="P29" s="130" t="s">
        <v>665</v>
      </c>
      <c r="Q29" s="130" t="s">
        <v>665</v>
      </c>
      <c r="R29" s="130">
        <v>0</v>
      </c>
      <c r="S29" s="130">
        <v>0</v>
      </c>
      <c r="T29" s="130" t="s">
        <v>323</v>
      </c>
      <c r="U29" s="131" t="s">
        <v>323</v>
      </c>
    </row>
    <row r="30" spans="1:21" ht="15" thickBot="1">
      <c r="B30" s="189" t="s">
        <v>668</v>
      </c>
      <c r="C30" s="129" t="s">
        <v>665</v>
      </c>
      <c r="D30" s="130" t="s">
        <v>760</v>
      </c>
      <c r="E30" s="130" t="s">
        <v>761</v>
      </c>
      <c r="F30" s="130" t="s">
        <v>762</v>
      </c>
      <c r="G30" s="130">
        <v>13.27</v>
      </c>
      <c r="H30" s="130">
        <v>8.129999999999999</v>
      </c>
      <c r="I30" s="130" t="s">
        <v>763</v>
      </c>
      <c r="J30" s="131" t="s">
        <v>764</v>
      </c>
      <c r="L30" s="190"/>
      <c r="M30" s="189" t="s">
        <v>668</v>
      </c>
      <c r="N30" s="129" t="s">
        <v>669</v>
      </c>
      <c r="O30" s="130" t="s">
        <v>670</v>
      </c>
      <c r="P30" s="130" t="s">
        <v>671</v>
      </c>
      <c r="Q30" s="130" t="s">
        <v>672</v>
      </c>
      <c r="R30" s="130">
        <v>19.259999999999998</v>
      </c>
      <c r="S30" s="130">
        <v>-9.0400000000000009</v>
      </c>
      <c r="T30" s="130" t="s">
        <v>673</v>
      </c>
      <c r="U30" s="131" t="s">
        <v>674</v>
      </c>
    </row>
    <row r="31" spans="1:21" ht="15" thickBot="1">
      <c r="B31" s="189" t="s">
        <v>681</v>
      </c>
      <c r="C31" s="129" t="s">
        <v>765</v>
      </c>
      <c r="D31" s="130" t="s">
        <v>766</v>
      </c>
      <c r="E31" s="130" t="s">
        <v>767</v>
      </c>
      <c r="F31" s="130" t="s">
        <v>768</v>
      </c>
      <c r="G31" s="130">
        <v>19.28</v>
      </c>
      <c r="H31" s="130">
        <v>-0.28999999999999204</v>
      </c>
      <c r="I31" s="130" t="s">
        <v>769</v>
      </c>
      <c r="J31" s="131" t="s">
        <v>770</v>
      </c>
      <c r="L31" s="190"/>
      <c r="M31" s="189" t="s">
        <v>681</v>
      </c>
      <c r="N31" s="129" t="s">
        <v>682</v>
      </c>
      <c r="O31" s="130" t="s">
        <v>683</v>
      </c>
      <c r="P31" s="130" t="s">
        <v>684</v>
      </c>
      <c r="Q31" s="130" t="s">
        <v>685</v>
      </c>
      <c r="R31" s="130">
        <v>18.650000000000006</v>
      </c>
      <c r="S31" s="130">
        <v>-8.8499999999999943</v>
      </c>
      <c r="T31" s="130" t="s">
        <v>686</v>
      </c>
      <c r="U31" s="131" t="s">
        <v>687</v>
      </c>
    </row>
    <row r="32" spans="1:21" ht="15" thickBot="1">
      <c r="B32" s="189" t="s">
        <v>694</v>
      </c>
      <c r="C32" s="129" t="s">
        <v>771</v>
      </c>
      <c r="D32" s="130" t="s">
        <v>772</v>
      </c>
      <c r="E32" s="130" t="s">
        <v>665</v>
      </c>
      <c r="F32" s="130" t="s">
        <v>773</v>
      </c>
      <c r="G32" s="130">
        <v>-51.92</v>
      </c>
      <c r="H32" s="130">
        <v>-47.259999999999991</v>
      </c>
      <c r="I32" s="130" t="s">
        <v>774</v>
      </c>
      <c r="J32" s="131" t="s">
        <v>775</v>
      </c>
      <c r="L32" s="190"/>
      <c r="M32" s="189" t="s">
        <v>694</v>
      </c>
      <c r="N32" s="129" t="s">
        <v>665</v>
      </c>
      <c r="O32" s="130" t="s">
        <v>695</v>
      </c>
      <c r="P32" s="130" t="s">
        <v>665</v>
      </c>
      <c r="Q32" s="130" t="s">
        <v>665</v>
      </c>
      <c r="R32" s="130">
        <v>0</v>
      </c>
      <c r="S32" s="130">
        <v>-0.56000000000000005</v>
      </c>
      <c r="T32" s="130" t="s">
        <v>323</v>
      </c>
      <c r="U32" s="131" t="s">
        <v>696</v>
      </c>
    </row>
    <row r="33" spans="1:21" ht="15" thickBot="1">
      <c r="B33" s="189" t="s">
        <v>697</v>
      </c>
      <c r="C33" s="129" t="s">
        <v>776</v>
      </c>
      <c r="D33" s="130" t="s">
        <v>777</v>
      </c>
      <c r="E33" s="130" t="s">
        <v>778</v>
      </c>
      <c r="F33" s="130" t="s">
        <v>779</v>
      </c>
      <c r="G33" s="130">
        <v>309.32000000000005</v>
      </c>
      <c r="H33" s="130">
        <v>251.95</v>
      </c>
      <c r="I33" s="130" t="s">
        <v>780</v>
      </c>
      <c r="J33" s="131" t="s">
        <v>781</v>
      </c>
      <c r="L33" s="190"/>
      <c r="M33" s="189" t="s">
        <v>697</v>
      </c>
      <c r="N33" s="129" t="s">
        <v>698</v>
      </c>
      <c r="O33" s="130" t="s">
        <v>699</v>
      </c>
      <c r="P33" s="130" t="s">
        <v>700</v>
      </c>
      <c r="Q33" s="130" t="s">
        <v>701</v>
      </c>
      <c r="R33" s="130">
        <v>256.45000000000005</v>
      </c>
      <c r="S33" s="130">
        <v>156.69000000000003</v>
      </c>
      <c r="T33" s="130" t="s">
        <v>328</v>
      </c>
      <c r="U33" s="131" t="s">
        <v>328</v>
      </c>
    </row>
    <row r="34" spans="1:21" ht="15" thickBot="1">
      <c r="A34" s="191"/>
      <c r="B34" s="189" t="s">
        <v>706</v>
      </c>
      <c r="C34" s="193" t="s">
        <v>782</v>
      </c>
      <c r="D34" s="194" t="s">
        <v>783</v>
      </c>
      <c r="E34" s="194" t="s">
        <v>784</v>
      </c>
      <c r="F34" s="194" t="s">
        <v>785</v>
      </c>
      <c r="G34" s="194">
        <v>294.11999999999989</v>
      </c>
      <c r="H34" s="194">
        <v>18.089999999999918</v>
      </c>
      <c r="I34" s="194" t="s">
        <v>786</v>
      </c>
      <c r="J34" s="195" t="s">
        <v>787</v>
      </c>
      <c r="L34" s="192"/>
      <c r="M34" s="189" t="s">
        <v>706</v>
      </c>
      <c r="N34" s="134" t="s">
        <v>707</v>
      </c>
      <c r="O34" s="135" t="s">
        <v>708</v>
      </c>
      <c r="P34" s="135" t="s">
        <v>709</v>
      </c>
      <c r="Q34" s="135" t="s">
        <v>710</v>
      </c>
      <c r="R34" s="135">
        <v>431.16000000000008</v>
      </c>
      <c r="S34" s="135">
        <v>278.79999999999995</v>
      </c>
      <c r="T34" s="135" t="s">
        <v>609</v>
      </c>
      <c r="U34" s="136" t="s">
        <v>711</v>
      </c>
    </row>
    <row r="35" spans="1:21" ht="15" thickBot="1">
      <c r="A35" s="188" t="s">
        <v>288</v>
      </c>
      <c r="B35" s="189" t="s">
        <v>587</v>
      </c>
      <c r="C35" s="126" t="s">
        <v>788</v>
      </c>
      <c r="D35" s="127" t="s">
        <v>789</v>
      </c>
      <c r="E35" s="127" t="s">
        <v>790</v>
      </c>
      <c r="F35" s="127" t="s">
        <v>791</v>
      </c>
      <c r="G35" s="127">
        <v>20.009999999999991</v>
      </c>
      <c r="H35" s="127">
        <v>-4.7700000000000102</v>
      </c>
      <c r="I35" s="127" t="s">
        <v>792</v>
      </c>
      <c r="J35" s="128" t="s">
        <v>793</v>
      </c>
      <c r="L35" s="190" t="s">
        <v>282</v>
      </c>
      <c r="M35" s="189" t="s">
        <v>587</v>
      </c>
      <c r="N35" s="126" t="s">
        <v>717</v>
      </c>
      <c r="O35" s="127" t="s">
        <v>718</v>
      </c>
      <c r="P35" s="127" t="s">
        <v>719</v>
      </c>
      <c r="Q35" s="127" t="s">
        <v>720</v>
      </c>
      <c r="R35" s="127">
        <v>71.200000000000017</v>
      </c>
      <c r="S35" s="127">
        <v>44.289999999999992</v>
      </c>
      <c r="T35" s="127" t="s">
        <v>328</v>
      </c>
      <c r="U35" s="128" t="s">
        <v>328</v>
      </c>
    </row>
    <row r="36" spans="1:21" ht="15" thickBot="1">
      <c r="A36" s="188" t="s">
        <v>794</v>
      </c>
      <c r="B36" s="189" t="s">
        <v>598</v>
      </c>
      <c r="C36" s="129" t="s">
        <v>795</v>
      </c>
      <c r="D36" s="130" t="s">
        <v>796</v>
      </c>
      <c r="E36" s="130" t="s">
        <v>797</v>
      </c>
      <c r="F36" s="130" t="s">
        <v>798</v>
      </c>
      <c r="G36" s="130">
        <v>24.479999999999961</v>
      </c>
      <c r="H36" s="130">
        <v>-46.639999999999986</v>
      </c>
      <c r="I36" s="130" t="s">
        <v>799</v>
      </c>
      <c r="J36" s="131" t="s">
        <v>800</v>
      </c>
      <c r="L36" s="190" t="s">
        <v>801</v>
      </c>
      <c r="M36" s="189" t="s">
        <v>598</v>
      </c>
      <c r="N36" s="129" t="s">
        <v>722</v>
      </c>
      <c r="O36" s="130" t="s">
        <v>723</v>
      </c>
      <c r="P36" s="130" t="s">
        <v>724</v>
      </c>
      <c r="Q36" s="130" t="s">
        <v>725</v>
      </c>
      <c r="R36" s="130">
        <v>34.950000000000045</v>
      </c>
      <c r="S36" s="130">
        <v>-31.920000000000016</v>
      </c>
      <c r="T36" s="130" t="s">
        <v>726</v>
      </c>
      <c r="U36" s="131" t="s">
        <v>727</v>
      </c>
    </row>
    <row r="37" spans="1:21" ht="15" thickBot="1">
      <c r="A37" s="188" t="s">
        <v>802</v>
      </c>
      <c r="B37" s="189" t="s">
        <v>611</v>
      </c>
      <c r="C37" s="129" t="s">
        <v>803</v>
      </c>
      <c r="D37" s="130" t="s">
        <v>804</v>
      </c>
      <c r="E37" s="130" t="s">
        <v>805</v>
      </c>
      <c r="F37" s="130" t="s">
        <v>806</v>
      </c>
      <c r="G37" s="130">
        <v>2.4300000000000068</v>
      </c>
      <c r="H37" s="130">
        <v>-2.7400000000000091</v>
      </c>
      <c r="I37" s="130" t="s">
        <v>807</v>
      </c>
      <c r="J37" s="131" t="s">
        <v>808</v>
      </c>
      <c r="L37" s="190" t="s">
        <v>809</v>
      </c>
      <c r="M37" s="189" t="s">
        <v>611</v>
      </c>
      <c r="N37" s="129" t="s">
        <v>730</v>
      </c>
      <c r="O37" s="130" t="s">
        <v>731</v>
      </c>
      <c r="P37" s="130" t="s">
        <v>732</v>
      </c>
      <c r="Q37" s="130" t="s">
        <v>733</v>
      </c>
      <c r="R37" s="130">
        <v>8.9199999999999875</v>
      </c>
      <c r="S37" s="130">
        <v>0.39999999999999147</v>
      </c>
      <c r="T37" s="130" t="s">
        <v>734</v>
      </c>
      <c r="U37" s="131" t="s">
        <v>735</v>
      </c>
    </row>
    <row r="38" spans="1:21" ht="15" thickBot="1">
      <c r="B38" s="189" t="s">
        <v>625</v>
      </c>
      <c r="C38" s="129" t="s">
        <v>810</v>
      </c>
      <c r="D38" s="130" t="s">
        <v>811</v>
      </c>
      <c r="E38" s="130" t="s">
        <v>812</v>
      </c>
      <c r="F38" s="130" t="s">
        <v>813</v>
      </c>
      <c r="G38" s="130">
        <v>-22.849999999999994</v>
      </c>
      <c r="H38" s="130">
        <v>-19.510000000000019</v>
      </c>
      <c r="I38" s="130" t="s">
        <v>814</v>
      </c>
      <c r="J38" s="131" t="s">
        <v>815</v>
      </c>
      <c r="L38" s="190"/>
      <c r="M38" s="189" t="s">
        <v>625</v>
      </c>
      <c r="N38" s="129" t="s">
        <v>737</v>
      </c>
      <c r="O38" s="130" t="s">
        <v>738</v>
      </c>
      <c r="P38" s="130" t="s">
        <v>739</v>
      </c>
      <c r="Q38" s="130" t="s">
        <v>740</v>
      </c>
      <c r="R38" s="130">
        <v>-8.3299999999999983</v>
      </c>
      <c r="S38" s="130">
        <v>-18.919999999999987</v>
      </c>
      <c r="T38" s="130" t="s">
        <v>741</v>
      </c>
      <c r="U38" s="131" t="s">
        <v>742</v>
      </c>
    </row>
    <row r="39" spans="1:21" ht="15" thickBot="1">
      <c r="B39" s="189" t="s">
        <v>638</v>
      </c>
      <c r="C39" s="129" t="s">
        <v>816</v>
      </c>
      <c r="D39" s="130" t="s">
        <v>817</v>
      </c>
      <c r="E39" s="130" t="s">
        <v>818</v>
      </c>
      <c r="F39" s="130" t="s">
        <v>819</v>
      </c>
      <c r="G39" s="130">
        <v>-64.629999999999939</v>
      </c>
      <c r="H39" s="130">
        <v>51.399999999999977</v>
      </c>
      <c r="I39" s="130" t="s">
        <v>820</v>
      </c>
      <c r="J39" s="131" t="s">
        <v>821</v>
      </c>
      <c r="L39" s="190"/>
      <c r="M39" s="189" t="s">
        <v>638</v>
      </c>
      <c r="N39" s="129" t="s">
        <v>743</v>
      </c>
      <c r="O39" s="130" t="s">
        <v>744</v>
      </c>
      <c r="P39" s="130" t="s">
        <v>745</v>
      </c>
      <c r="Q39" s="130" t="s">
        <v>746</v>
      </c>
      <c r="R39" s="130">
        <v>-85.779999999999973</v>
      </c>
      <c r="S39" s="130">
        <v>-165.74</v>
      </c>
      <c r="T39" s="130" t="s">
        <v>747</v>
      </c>
      <c r="U39" s="131" t="s">
        <v>748</v>
      </c>
    </row>
    <row r="40" spans="1:21" ht="15" thickBot="1">
      <c r="B40" s="189" t="s">
        <v>651</v>
      </c>
      <c r="C40" s="129" t="s">
        <v>822</v>
      </c>
      <c r="D40" s="130" t="s">
        <v>823</v>
      </c>
      <c r="E40" s="130" t="s">
        <v>824</v>
      </c>
      <c r="F40" s="130" t="s">
        <v>825</v>
      </c>
      <c r="G40" s="130">
        <v>-8.32</v>
      </c>
      <c r="H40" s="130">
        <v>-3.9600000000000009</v>
      </c>
      <c r="I40" s="130" t="s">
        <v>826</v>
      </c>
      <c r="J40" s="131" t="s">
        <v>827</v>
      </c>
      <c r="L40" s="190"/>
      <c r="M40" s="189" t="s">
        <v>651</v>
      </c>
      <c r="N40" s="129" t="s">
        <v>749</v>
      </c>
      <c r="O40" s="130" t="s">
        <v>750</v>
      </c>
      <c r="P40" s="130" t="s">
        <v>751</v>
      </c>
      <c r="Q40" s="130" t="s">
        <v>752</v>
      </c>
      <c r="R40" s="130">
        <v>0.38000000000000256</v>
      </c>
      <c r="S40" s="130">
        <v>0.24000000000000199</v>
      </c>
      <c r="T40" s="130" t="s">
        <v>753</v>
      </c>
      <c r="U40" s="131" t="s">
        <v>754</v>
      </c>
    </row>
    <row r="41" spans="1:21" ht="15" thickBot="1">
      <c r="B41" s="189" t="s">
        <v>664</v>
      </c>
      <c r="C41" s="129" t="s">
        <v>665</v>
      </c>
      <c r="D41" s="130" t="s">
        <v>665</v>
      </c>
      <c r="E41" s="130" t="s">
        <v>665</v>
      </c>
      <c r="F41" s="130" t="s">
        <v>665</v>
      </c>
      <c r="G41" s="130">
        <v>0</v>
      </c>
      <c r="H41" s="130">
        <v>0</v>
      </c>
      <c r="I41" s="130" t="s">
        <v>323</v>
      </c>
      <c r="J41" s="131" t="s">
        <v>323</v>
      </c>
      <c r="L41" s="190"/>
      <c r="M41" s="189" t="s">
        <v>664</v>
      </c>
      <c r="N41" s="129" t="s">
        <v>665</v>
      </c>
      <c r="O41" s="130" t="s">
        <v>665</v>
      </c>
      <c r="P41" s="130" t="s">
        <v>665</v>
      </c>
      <c r="Q41" s="130" t="s">
        <v>665</v>
      </c>
      <c r="R41" s="130">
        <v>0</v>
      </c>
      <c r="S41" s="130">
        <v>0</v>
      </c>
      <c r="T41" s="130" t="s">
        <v>323</v>
      </c>
      <c r="U41" s="131" t="s">
        <v>323</v>
      </c>
    </row>
    <row r="42" spans="1:21" ht="15" thickBot="1">
      <c r="B42" s="189" t="s">
        <v>666</v>
      </c>
      <c r="C42" s="129" t="s">
        <v>828</v>
      </c>
      <c r="D42" s="130" t="s">
        <v>829</v>
      </c>
      <c r="E42" s="130" t="s">
        <v>665</v>
      </c>
      <c r="F42" s="130" t="s">
        <v>665</v>
      </c>
      <c r="G42" s="130">
        <v>-13.5</v>
      </c>
      <c r="H42" s="130">
        <v>-15.15</v>
      </c>
      <c r="I42" s="130" t="s">
        <v>830</v>
      </c>
      <c r="J42" s="131" t="s">
        <v>830</v>
      </c>
      <c r="L42" s="190"/>
      <c r="M42" s="189" t="s">
        <v>666</v>
      </c>
      <c r="N42" s="129" t="s">
        <v>755</v>
      </c>
      <c r="O42" s="130" t="s">
        <v>756</v>
      </c>
      <c r="P42" s="130" t="s">
        <v>665</v>
      </c>
      <c r="Q42" s="130" t="s">
        <v>665</v>
      </c>
      <c r="R42" s="130">
        <v>-0.25</v>
      </c>
      <c r="S42" s="130">
        <v>-0.24</v>
      </c>
      <c r="T42" s="130" t="s">
        <v>757</v>
      </c>
      <c r="U42" s="131" t="s">
        <v>757</v>
      </c>
    </row>
    <row r="43" spans="1:21" ht="15" thickBot="1">
      <c r="B43" s="189" t="s">
        <v>667</v>
      </c>
      <c r="C43" s="129" t="s">
        <v>831</v>
      </c>
      <c r="D43" s="130" t="s">
        <v>832</v>
      </c>
      <c r="E43" s="130" t="s">
        <v>665</v>
      </c>
      <c r="F43" s="130" t="s">
        <v>665</v>
      </c>
      <c r="G43" s="130">
        <v>-2.37</v>
      </c>
      <c r="H43" s="130">
        <v>-0.84</v>
      </c>
      <c r="I43" s="130" t="s">
        <v>833</v>
      </c>
      <c r="J43" s="131" t="s">
        <v>834</v>
      </c>
      <c r="L43" s="190"/>
      <c r="M43" s="189" t="s">
        <v>667</v>
      </c>
      <c r="N43" s="129" t="s">
        <v>758</v>
      </c>
      <c r="O43" s="130" t="s">
        <v>759</v>
      </c>
      <c r="P43" s="130" t="s">
        <v>665</v>
      </c>
      <c r="Q43" s="130" t="s">
        <v>665</v>
      </c>
      <c r="R43" s="130">
        <v>-16.91</v>
      </c>
      <c r="S43" s="130">
        <v>-22.55</v>
      </c>
      <c r="T43" s="130" t="s">
        <v>757</v>
      </c>
      <c r="U43" s="131" t="s">
        <v>757</v>
      </c>
    </row>
    <row r="44" spans="1:21" ht="15" thickBot="1">
      <c r="B44" s="189" t="s">
        <v>668</v>
      </c>
      <c r="C44" s="129" t="s">
        <v>835</v>
      </c>
      <c r="D44" s="130" t="s">
        <v>836</v>
      </c>
      <c r="E44" s="130" t="s">
        <v>665</v>
      </c>
      <c r="F44" s="130" t="s">
        <v>837</v>
      </c>
      <c r="G44" s="130">
        <v>-27.02</v>
      </c>
      <c r="H44" s="130">
        <v>-32.19</v>
      </c>
      <c r="I44" s="130" t="s">
        <v>838</v>
      </c>
      <c r="J44" s="131" t="s">
        <v>839</v>
      </c>
      <c r="L44" s="190"/>
      <c r="M44" s="189" t="s">
        <v>668</v>
      </c>
      <c r="N44" s="129" t="s">
        <v>665</v>
      </c>
      <c r="O44" s="130" t="s">
        <v>760</v>
      </c>
      <c r="P44" s="130" t="s">
        <v>761</v>
      </c>
      <c r="Q44" s="130" t="s">
        <v>762</v>
      </c>
      <c r="R44" s="130">
        <v>13.27</v>
      </c>
      <c r="S44" s="130">
        <v>8.129999999999999</v>
      </c>
      <c r="T44" s="130" t="s">
        <v>763</v>
      </c>
      <c r="U44" s="131" t="s">
        <v>764</v>
      </c>
    </row>
    <row r="45" spans="1:21" ht="15" thickBot="1">
      <c r="B45" s="189" t="s">
        <v>681</v>
      </c>
      <c r="C45" s="129" t="s">
        <v>840</v>
      </c>
      <c r="D45" s="130" t="s">
        <v>841</v>
      </c>
      <c r="E45" s="130" t="s">
        <v>842</v>
      </c>
      <c r="F45" s="130" t="s">
        <v>843</v>
      </c>
      <c r="G45" s="130">
        <v>-1.460000000000008</v>
      </c>
      <c r="H45" s="130">
        <v>-10.180000000000007</v>
      </c>
      <c r="I45" s="130" t="s">
        <v>844</v>
      </c>
      <c r="J45" s="131" t="s">
        <v>845</v>
      </c>
      <c r="L45" s="190"/>
      <c r="M45" s="189" t="s">
        <v>681</v>
      </c>
      <c r="N45" s="129" t="s">
        <v>765</v>
      </c>
      <c r="O45" s="130" t="s">
        <v>766</v>
      </c>
      <c r="P45" s="130" t="s">
        <v>767</v>
      </c>
      <c r="Q45" s="130" t="s">
        <v>768</v>
      </c>
      <c r="R45" s="130">
        <v>19.28</v>
      </c>
      <c r="S45" s="130">
        <v>-0.28999999999999204</v>
      </c>
      <c r="T45" s="130" t="s">
        <v>769</v>
      </c>
      <c r="U45" s="131" t="s">
        <v>770</v>
      </c>
    </row>
    <row r="46" spans="1:21" ht="15" thickBot="1">
      <c r="B46" s="189" t="s">
        <v>694</v>
      </c>
      <c r="C46" s="129" t="s">
        <v>846</v>
      </c>
      <c r="D46" s="130" t="s">
        <v>847</v>
      </c>
      <c r="E46" s="130" t="s">
        <v>848</v>
      </c>
      <c r="F46" s="130" t="s">
        <v>849</v>
      </c>
      <c r="G46" s="130">
        <v>-194.01</v>
      </c>
      <c r="H46" s="130">
        <v>-215.22999999999996</v>
      </c>
      <c r="I46" s="130" t="s">
        <v>850</v>
      </c>
      <c r="J46" s="131" t="s">
        <v>851</v>
      </c>
      <c r="L46" s="190"/>
      <c r="M46" s="189" t="s">
        <v>694</v>
      </c>
      <c r="N46" s="129" t="s">
        <v>771</v>
      </c>
      <c r="O46" s="130" t="s">
        <v>772</v>
      </c>
      <c r="P46" s="130" t="s">
        <v>665</v>
      </c>
      <c r="Q46" s="130" t="s">
        <v>773</v>
      </c>
      <c r="R46" s="130">
        <v>-51.92</v>
      </c>
      <c r="S46" s="130">
        <v>-47.259999999999991</v>
      </c>
      <c r="T46" s="130" t="s">
        <v>774</v>
      </c>
      <c r="U46" s="131" t="s">
        <v>775</v>
      </c>
    </row>
    <row r="47" spans="1:21" ht="15" thickBot="1">
      <c r="B47" s="189" t="s">
        <v>697</v>
      </c>
      <c r="C47" s="129" t="s">
        <v>852</v>
      </c>
      <c r="D47" s="130" t="s">
        <v>853</v>
      </c>
      <c r="E47" s="130" t="s">
        <v>854</v>
      </c>
      <c r="F47" s="130" t="s">
        <v>855</v>
      </c>
      <c r="G47" s="130">
        <v>393.27</v>
      </c>
      <c r="H47" s="130">
        <v>262.23999999999995</v>
      </c>
      <c r="I47" s="130" t="s">
        <v>328</v>
      </c>
      <c r="J47" s="131" t="s">
        <v>856</v>
      </c>
      <c r="L47" s="190"/>
      <c r="M47" s="189" t="s">
        <v>697</v>
      </c>
      <c r="N47" s="129" t="s">
        <v>776</v>
      </c>
      <c r="O47" s="130" t="s">
        <v>777</v>
      </c>
      <c r="P47" s="130" t="s">
        <v>778</v>
      </c>
      <c r="Q47" s="130" t="s">
        <v>779</v>
      </c>
      <c r="R47" s="130">
        <v>309.32000000000005</v>
      </c>
      <c r="S47" s="130">
        <v>251.95</v>
      </c>
      <c r="T47" s="130" t="s">
        <v>780</v>
      </c>
      <c r="U47" s="131" t="s">
        <v>781</v>
      </c>
    </row>
    <row r="48" spans="1:21" ht="15" thickBot="1">
      <c r="A48" s="191"/>
      <c r="B48" s="189" t="s">
        <v>706</v>
      </c>
      <c r="C48" s="134" t="s">
        <v>857</v>
      </c>
      <c r="D48" s="135" t="s">
        <v>858</v>
      </c>
      <c r="E48" s="135" t="s">
        <v>859</v>
      </c>
      <c r="F48" s="135" t="s">
        <v>860</v>
      </c>
      <c r="G48" s="135">
        <v>106</v>
      </c>
      <c r="H48" s="135">
        <v>-37.559999999999945</v>
      </c>
      <c r="I48" s="135" t="s">
        <v>861</v>
      </c>
      <c r="J48" s="136" t="s">
        <v>862</v>
      </c>
      <c r="L48" s="192"/>
      <c r="M48" s="189" t="s">
        <v>706</v>
      </c>
      <c r="N48" s="134" t="s">
        <v>782</v>
      </c>
      <c r="O48" s="135" t="s">
        <v>783</v>
      </c>
      <c r="P48" s="135" t="s">
        <v>784</v>
      </c>
      <c r="Q48" s="135" t="s">
        <v>785</v>
      </c>
      <c r="R48" s="135">
        <v>294.11999999999989</v>
      </c>
      <c r="S48" s="135">
        <v>18.089999999999918</v>
      </c>
      <c r="T48" s="135" t="s">
        <v>786</v>
      </c>
      <c r="U48" s="136" t="s">
        <v>787</v>
      </c>
    </row>
    <row r="49" spans="1:21" ht="15" thickBot="1">
      <c r="A49" s="188" t="s">
        <v>294</v>
      </c>
      <c r="B49" s="189" t="s">
        <v>587</v>
      </c>
      <c r="C49" s="196" t="s">
        <v>863</v>
      </c>
      <c r="D49" s="149" t="s">
        <v>864</v>
      </c>
      <c r="E49" s="149" t="s">
        <v>865</v>
      </c>
      <c r="F49" s="149" t="s">
        <v>866</v>
      </c>
      <c r="G49" s="149">
        <v>45.269999999999982</v>
      </c>
      <c r="H49" s="149">
        <v>14.639999999999986</v>
      </c>
      <c r="I49" s="149" t="s">
        <v>716</v>
      </c>
      <c r="J49" s="150" t="s">
        <v>867</v>
      </c>
      <c r="L49" s="190" t="s">
        <v>288</v>
      </c>
      <c r="M49" s="189" t="s">
        <v>587</v>
      </c>
      <c r="N49" s="196" t="s">
        <v>788</v>
      </c>
      <c r="O49" s="149" t="s">
        <v>789</v>
      </c>
      <c r="P49" s="149" t="s">
        <v>790</v>
      </c>
      <c r="Q49" s="149" t="s">
        <v>791</v>
      </c>
      <c r="R49" s="149">
        <v>20.009999999999991</v>
      </c>
      <c r="S49" s="149">
        <v>-4.7700000000000102</v>
      </c>
      <c r="T49" s="149" t="s">
        <v>792</v>
      </c>
      <c r="U49" s="150" t="s">
        <v>793</v>
      </c>
    </row>
    <row r="50" spans="1:21" ht="15" thickBot="1">
      <c r="A50" s="188" t="s">
        <v>868</v>
      </c>
      <c r="B50" s="189" t="s">
        <v>598</v>
      </c>
      <c r="C50" s="129" t="s">
        <v>869</v>
      </c>
      <c r="D50" s="130" t="s">
        <v>870</v>
      </c>
      <c r="E50" s="130" t="s">
        <v>871</v>
      </c>
      <c r="F50" s="130" t="s">
        <v>872</v>
      </c>
      <c r="G50" s="130">
        <v>65.269999999999982</v>
      </c>
      <c r="H50" s="130">
        <v>-8.5600000000000591</v>
      </c>
      <c r="I50" s="130" t="s">
        <v>873</v>
      </c>
      <c r="J50" s="131" t="s">
        <v>874</v>
      </c>
      <c r="L50" s="190" t="s">
        <v>875</v>
      </c>
      <c r="M50" s="189" t="s">
        <v>598</v>
      </c>
      <c r="N50" s="129" t="s">
        <v>795</v>
      </c>
      <c r="O50" s="130" t="s">
        <v>796</v>
      </c>
      <c r="P50" s="130" t="s">
        <v>797</v>
      </c>
      <c r="Q50" s="130" t="s">
        <v>798</v>
      </c>
      <c r="R50" s="130">
        <v>24.479999999999961</v>
      </c>
      <c r="S50" s="130">
        <v>-46.639999999999986</v>
      </c>
      <c r="T50" s="130" t="s">
        <v>799</v>
      </c>
      <c r="U50" s="131" t="s">
        <v>800</v>
      </c>
    </row>
    <row r="51" spans="1:21" ht="15" thickBot="1">
      <c r="A51" s="188" t="s">
        <v>876</v>
      </c>
      <c r="B51" s="189" t="s">
        <v>611</v>
      </c>
      <c r="C51" s="129" t="s">
        <v>877</v>
      </c>
      <c r="D51" s="130" t="s">
        <v>878</v>
      </c>
      <c r="E51" s="130" t="s">
        <v>879</v>
      </c>
      <c r="F51" s="130" t="s">
        <v>880</v>
      </c>
      <c r="G51" s="130">
        <v>28.189999999999998</v>
      </c>
      <c r="H51" s="130">
        <v>10.400000000000006</v>
      </c>
      <c r="I51" s="130" t="s">
        <v>328</v>
      </c>
      <c r="J51" s="131" t="s">
        <v>881</v>
      </c>
      <c r="L51" s="190" t="s">
        <v>882</v>
      </c>
      <c r="M51" s="189" t="s">
        <v>611</v>
      </c>
      <c r="N51" s="129" t="s">
        <v>803</v>
      </c>
      <c r="O51" s="130" t="s">
        <v>804</v>
      </c>
      <c r="P51" s="130" t="s">
        <v>805</v>
      </c>
      <c r="Q51" s="130" t="s">
        <v>806</v>
      </c>
      <c r="R51" s="130">
        <v>2.4300000000000068</v>
      </c>
      <c r="S51" s="130">
        <v>-2.7400000000000091</v>
      </c>
      <c r="T51" s="130" t="s">
        <v>807</v>
      </c>
      <c r="U51" s="131" t="s">
        <v>808</v>
      </c>
    </row>
    <row r="52" spans="1:21" ht="15" thickBot="1">
      <c r="B52" s="189" t="s">
        <v>625</v>
      </c>
      <c r="C52" s="129" t="s">
        <v>883</v>
      </c>
      <c r="D52" s="130" t="s">
        <v>884</v>
      </c>
      <c r="E52" s="130" t="s">
        <v>885</v>
      </c>
      <c r="F52" s="130" t="s">
        <v>886</v>
      </c>
      <c r="G52" s="130">
        <v>0.43999999999999773</v>
      </c>
      <c r="H52" s="130">
        <v>-13.97999999999999</v>
      </c>
      <c r="I52" s="130" t="s">
        <v>887</v>
      </c>
      <c r="J52" s="131" t="s">
        <v>888</v>
      </c>
      <c r="L52" s="190"/>
      <c r="M52" s="189" t="s">
        <v>625</v>
      </c>
      <c r="N52" s="129" t="s">
        <v>810</v>
      </c>
      <c r="O52" s="130" t="s">
        <v>811</v>
      </c>
      <c r="P52" s="130" t="s">
        <v>812</v>
      </c>
      <c r="Q52" s="130" t="s">
        <v>813</v>
      </c>
      <c r="R52" s="130">
        <v>-22.849999999999994</v>
      </c>
      <c r="S52" s="130">
        <v>-19.510000000000019</v>
      </c>
      <c r="T52" s="130" t="s">
        <v>814</v>
      </c>
      <c r="U52" s="131" t="s">
        <v>815</v>
      </c>
    </row>
    <row r="53" spans="1:21" ht="15" thickBot="1">
      <c r="B53" s="189" t="s">
        <v>638</v>
      </c>
      <c r="C53" s="129" t="s">
        <v>889</v>
      </c>
      <c r="D53" s="130" t="s">
        <v>890</v>
      </c>
      <c r="E53" s="130" t="s">
        <v>891</v>
      </c>
      <c r="F53" s="130" t="s">
        <v>892</v>
      </c>
      <c r="G53" s="130">
        <v>-32.590000000000032</v>
      </c>
      <c r="H53" s="130">
        <v>-114.53999999999996</v>
      </c>
      <c r="I53" s="130" t="s">
        <v>893</v>
      </c>
      <c r="J53" s="131" t="s">
        <v>894</v>
      </c>
      <c r="L53" s="190"/>
      <c r="M53" s="189" t="s">
        <v>638</v>
      </c>
      <c r="N53" s="129" t="s">
        <v>816</v>
      </c>
      <c r="O53" s="130" t="s">
        <v>817</v>
      </c>
      <c r="P53" s="130" t="s">
        <v>818</v>
      </c>
      <c r="Q53" s="130" t="s">
        <v>819</v>
      </c>
      <c r="R53" s="130">
        <v>-64.629999999999939</v>
      </c>
      <c r="S53" s="130">
        <v>51.399999999999977</v>
      </c>
      <c r="T53" s="130" t="s">
        <v>820</v>
      </c>
      <c r="U53" s="131" t="s">
        <v>821</v>
      </c>
    </row>
    <row r="54" spans="1:21" ht="15" thickBot="1">
      <c r="B54" s="189" t="s">
        <v>651</v>
      </c>
      <c r="C54" s="129" t="s">
        <v>895</v>
      </c>
      <c r="D54" s="130" t="s">
        <v>896</v>
      </c>
      <c r="E54" s="130" t="s">
        <v>897</v>
      </c>
      <c r="F54" s="130" t="s">
        <v>898</v>
      </c>
      <c r="G54" s="130">
        <v>-18.480000000000004</v>
      </c>
      <c r="H54" s="130">
        <v>-8.019999999999996</v>
      </c>
      <c r="I54" s="130" t="s">
        <v>899</v>
      </c>
      <c r="J54" s="131" t="s">
        <v>900</v>
      </c>
      <c r="L54" s="190"/>
      <c r="M54" s="189" t="s">
        <v>651</v>
      </c>
      <c r="N54" s="129" t="s">
        <v>822</v>
      </c>
      <c r="O54" s="130" t="s">
        <v>823</v>
      </c>
      <c r="P54" s="130" t="s">
        <v>824</v>
      </c>
      <c r="Q54" s="130" t="s">
        <v>825</v>
      </c>
      <c r="R54" s="130">
        <v>-8.32</v>
      </c>
      <c r="S54" s="130">
        <v>-3.9600000000000009</v>
      </c>
      <c r="T54" s="130" t="s">
        <v>826</v>
      </c>
      <c r="U54" s="131" t="s">
        <v>827</v>
      </c>
    </row>
    <row r="55" spans="1:21" ht="15" thickBot="1">
      <c r="B55" s="189" t="s">
        <v>664</v>
      </c>
      <c r="C55" s="129" t="s">
        <v>901</v>
      </c>
      <c r="D55" s="130" t="s">
        <v>902</v>
      </c>
      <c r="E55" s="130" t="s">
        <v>903</v>
      </c>
      <c r="F55" s="130" t="s">
        <v>904</v>
      </c>
      <c r="G55" s="130">
        <v>18.650000000000006</v>
      </c>
      <c r="H55" s="130">
        <v>6.9000000000000057</v>
      </c>
      <c r="I55" s="130" t="s">
        <v>905</v>
      </c>
      <c r="J55" s="131" t="s">
        <v>906</v>
      </c>
      <c r="L55" s="190"/>
      <c r="M55" s="189" t="s">
        <v>664</v>
      </c>
      <c r="N55" s="129" t="s">
        <v>665</v>
      </c>
      <c r="O55" s="130" t="s">
        <v>665</v>
      </c>
      <c r="P55" s="130" t="s">
        <v>665</v>
      </c>
      <c r="Q55" s="130" t="s">
        <v>665</v>
      </c>
      <c r="R55" s="130">
        <v>0</v>
      </c>
      <c r="S55" s="130">
        <v>0</v>
      </c>
      <c r="T55" s="130" t="s">
        <v>323</v>
      </c>
      <c r="U55" s="131" t="s">
        <v>323</v>
      </c>
    </row>
    <row r="56" spans="1:21" ht="15" thickBot="1">
      <c r="B56" s="189" t="s">
        <v>666</v>
      </c>
      <c r="C56" s="129" t="s">
        <v>907</v>
      </c>
      <c r="D56" s="130" t="s">
        <v>908</v>
      </c>
      <c r="E56" s="130" t="s">
        <v>909</v>
      </c>
      <c r="F56" s="130" t="s">
        <v>910</v>
      </c>
      <c r="G56" s="130">
        <v>-6.3299999999999983</v>
      </c>
      <c r="H56" s="130">
        <v>-14.030000000000001</v>
      </c>
      <c r="I56" s="130" t="s">
        <v>911</v>
      </c>
      <c r="J56" s="131" t="s">
        <v>912</v>
      </c>
      <c r="L56" s="190"/>
      <c r="M56" s="189" t="s">
        <v>666</v>
      </c>
      <c r="N56" s="129" t="s">
        <v>828</v>
      </c>
      <c r="O56" s="130" t="s">
        <v>829</v>
      </c>
      <c r="P56" s="130" t="s">
        <v>665</v>
      </c>
      <c r="Q56" s="130" t="s">
        <v>665</v>
      </c>
      <c r="R56" s="130">
        <v>-13.5</v>
      </c>
      <c r="S56" s="130">
        <v>-15.15</v>
      </c>
      <c r="T56" s="130" t="s">
        <v>830</v>
      </c>
      <c r="U56" s="131" t="s">
        <v>830</v>
      </c>
    </row>
    <row r="57" spans="1:21" ht="15" thickBot="1">
      <c r="B57" s="189" t="s">
        <v>667</v>
      </c>
      <c r="C57" s="129" t="s">
        <v>913</v>
      </c>
      <c r="D57" s="130" t="s">
        <v>914</v>
      </c>
      <c r="E57" s="130" t="s">
        <v>915</v>
      </c>
      <c r="F57" s="130" t="s">
        <v>916</v>
      </c>
      <c r="G57" s="130">
        <v>-22.310000000000002</v>
      </c>
      <c r="H57" s="130">
        <v>10.340000000000003</v>
      </c>
      <c r="I57" s="130" t="s">
        <v>917</v>
      </c>
      <c r="J57" s="131" t="s">
        <v>918</v>
      </c>
      <c r="L57" s="190"/>
      <c r="M57" s="189" t="s">
        <v>667</v>
      </c>
      <c r="N57" s="129" t="s">
        <v>831</v>
      </c>
      <c r="O57" s="130" t="s">
        <v>832</v>
      </c>
      <c r="P57" s="130" t="s">
        <v>665</v>
      </c>
      <c r="Q57" s="130" t="s">
        <v>665</v>
      </c>
      <c r="R57" s="130">
        <v>-2.37</v>
      </c>
      <c r="S57" s="130">
        <v>-0.84</v>
      </c>
      <c r="T57" s="130" t="s">
        <v>833</v>
      </c>
      <c r="U57" s="131" t="s">
        <v>834</v>
      </c>
    </row>
    <row r="58" spans="1:21" ht="15" thickBot="1">
      <c r="B58" s="189" t="s">
        <v>668</v>
      </c>
      <c r="C58" s="129" t="s">
        <v>919</v>
      </c>
      <c r="D58" s="130" t="s">
        <v>920</v>
      </c>
      <c r="E58" s="130" t="s">
        <v>921</v>
      </c>
      <c r="F58" s="130" t="s">
        <v>922</v>
      </c>
      <c r="G58" s="130">
        <v>7.7000000000000028</v>
      </c>
      <c r="H58" s="130">
        <v>-43.97</v>
      </c>
      <c r="I58" s="130" t="s">
        <v>923</v>
      </c>
      <c r="J58" s="131" t="s">
        <v>924</v>
      </c>
      <c r="L58" s="190"/>
      <c r="M58" s="189" t="s">
        <v>668</v>
      </c>
      <c r="N58" s="129" t="s">
        <v>835</v>
      </c>
      <c r="O58" s="130" t="s">
        <v>836</v>
      </c>
      <c r="P58" s="130" t="s">
        <v>665</v>
      </c>
      <c r="Q58" s="130" t="s">
        <v>837</v>
      </c>
      <c r="R58" s="130">
        <v>-27.02</v>
      </c>
      <c r="S58" s="130">
        <v>-32.19</v>
      </c>
      <c r="T58" s="130" t="s">
        <v>838</v>
      </c>
      <c r="U58" s="131" t="s">
        <v>839</v>
      </c>
    </row>
    <row r="59" spans="1:21" ht="15" thickBot="1">
      <c r="B59" s="189" t="s">
        <v>681</v>
      </c>
      <c r="C59" s="129" t="s">
        <v>925</v>
      </c>
      <c r="D59" s="130" t="s">
        <v>926</v>
      </c>
      <c r="E59" s="130" t="s">
        <v>927</v>
      </c>
      <c r="F59" s="130" t="s">
        <v>928</v>
      </c>
      <c r="G59" s="130">
        <v>21.53000000000003</v>
      </c>
      <c r="H59" s="130">
        <v>1.5799999999999841</v>
      </c>
      <c r="I59" s="130" t="s">
        <v>929</v>
      </c>
      <c r="J59" s="131" t="s">
        <v>930</v>
      </c>
      <c r="L59" s="190"/>
      <c r="M59" s="189" t="s">
        <v>681</v>
      </c>
      <c r="N59" s="129" t="s">
        <v>840</v>
      </c>
      <c r="O59" s="130" t="s">
        <v>841</v>
      </c>
      <c r="P59" s="130" t="s">
        <v>842</v>
      </c>
      <c r="Q59" s="130" t="s">
        <v>843</v>
      </c>
      <c r="R59" s="130">
        <v>-1.460000000000008</v>
      </c>
      <c r="S59" s="130">
        <v>-10.180000000000007</v>
      </c>
      <c r="T59" s="130" t="s">
        <v>844</v>
      </c>
      <c r="U59" s="131" t="s">
        <v>845</v>
      </c>
    </row>
    <row r="60" spans="1:21" ht="15" thickBot="1">
      <c r="B60" s="189" t="s">
        <v>694</v>
      </c>
      <c r="C60" s="129" t="s">
        <v>931</v>
      </c>
      <c r="D60" s="130" t="s">
        <v>932</v>
      </c>
      <c r="E60" s="130" t="s">
        <v>933</v>
      </c>
      <c r="F60" s="130" t="s">
        <v>934</v>
      </c>
      <c r="G60" s="130">
        <v>-260.02999999999997</v>
      </c>
      <c r="H60" s="130">
        <v>-307.38000000000005</v>
      </c>
      <c r="I60" s="130" t="s">
        <v>935</v>
      </c>
      <c r="J60" s="131" t="s">
        <v>936</v>
      </c>
      <c r="L60" s="190"/>
      <c r="M60" s="189" t="s">
        <v>694</v>
      </c>
      <c r="N60" s="129" t="s">
        <v>846</v>
      </c>
      <c r="O60" s="130" t="s">
        <v>847</v>
      </c>
      <c r="P60" s="130" t="s">
        <v>848</v>
      </c>
      <c r="Q60" s="130" t="s">
        <v>849</v>
      </c>
      <c r="R60" s="130">
        <v>-194.01</v>
      </c>
      <c r="S60" s="130">
        <v>-215.22999999999996</v>
      </c>
      <c r="T60" s="130" t="s">
        <v>850</v>
      </c>
      <c r="U60" s="131" t="s">
        <v>851</v>
      </c>
    </row>
    <row r="61" spans="1:21" ht="15" thickBot="1">
      <c r="B61" s="189" t="s">
        <v>697</v>
      </c>
      <c r="C61" s="129" t="s">
        <v>937</v>
      </c>
      <c r="D61" s="130" t="s">
        <v>938</v>
      </c>
      <c r="E61" s="130" t="s">
        <v>939</v>
      </c>
      <c r="F61" s="130" t="s">
        <v>940</v>
      </c>
      <c r="G61" s="130">
        <v>840.62000000000012</v>
      </c>
      <c r="H61" s="130">
        <v>749.3</v>
      </c>
      <c r="I61" s="130" t="s">
        <v>328</v>
      </c>
      <c r="J61" s="131" t="s">
        <v>328</v>
      </c>
      <c r="L61" s="190"/>
      <c r="M61" s="189" t="s">
        <v>697</v>
      </c>
      <c r="N61" s="129" t="s">
        <v>852</v>
      </c>
      <c r="O61" s="130" t="s">
        <v>853</v>
      </c>
      <c r="P61" s="130" t="s">
        <v>854</v>
      </c>
      <c r="Q61" s="130" t="s">
        <v>855</v>
      </c>
      <c r="R61" s="130">
        <v>393.27</v>
      </c>
      <c r="S61" s="130">
        <v>262.23999999999995</v>
      </c>
      <c r="T61" s="130" t="s">
        <v>328</v>
      </c>
      <c r="U61" s="131" t="s">
        <v>856</v>
      </c>
    </row>
    <row r="62" spans="1:21" ht="15" thickBot="1">
      <c r="A62" s="191"/>
      <c r="B62" s="189" t="s">
        <v>706</v>
      </c>
      <c r="C62" s="134" t="s">
        <v>941</v>
      </c>
      <c r="D62" s="135" t="s">
        <v>942</v>
      </c>
      <c r="E62" s="135" t="s">
        <v>943</v>
      </c>
      <c r="F62" s="135" t="s">
        <v>944</v>
      </c>
      <c r="G62" s="135">
        <v>687.92999999999938</v>
      </c>
      <c r="H62" s="135">
        <v>282.71000000000004</v>
      </c>
      <c r="I62" s="135" t="s">
        <v>945</v>
      </c>
      <c r="J62" s="136" t="s">
        <v>946</v>
      </c>
      <c r="L62" s="192"/>
      <c r="M62" s="189" t="s">
        <v>706</v>
      </c>
      <c r="N62" s="193" t="s">
        <v>857</v>
      </c>
      <c r="O62" s="194" t="s">
        <v>858</v>
      </c>
      <c r="P62" s="194" t="s">
        <v>859</v>
      </c>
      <c r="Q62" s="194" t="s">
        <v>860</v>
      </c>
      <c r="R62" s="194">
        <v>106</v>
      </c>
      <c r="S62" s="194">
        <v>-37.559999999999945</v>
      </c>
      <c r="T62" s="194" t="s">
        <v>861</v>
      </c>
      <c r="U62" s="195" t="s">
        <v>862</v>
      </c>
    </row>
    <row r="63" spans="1:21" ht="15" thickBot="1">
      <c r="A63" s="188" t="s">
        <v>300</v>
      </c>
      <c r="B63" s="189" t="s">
        <v>587</v>
      </c>
      <c r="C63" s="126" t="s">
        <v>947</v>
      </c>
      <c r="D63" s="127" t="s">
        <v>948</v>
      </c>
      <c r="E63" s="127" t="s">
        <v>949</v>
      </c>
      <c r="F63" s="127" t="s">
        <v>950</v>
      </c>
      <c r="G63" s="127">
        <v>114.97999999999996</v>
      </c>
      <c r="H63" s="127">
        <v>83.720000000000027</v>
      </c>
      <c r="I63" s="127" t="s">
        <v>328</v>
      </c>
      <c r="J63" s="128" t="s">
        <v>328</v>
      </c>
      <c r="L63" s="190" t="s">
        <v>294</v>
      </c>
      <c r="M63" s="189" t="s">
        <v>587</v>
      </c>
      <c r="N63" s="126" t="s">
        <v>863</v>
      </c>
      <c r="O63" s="127" t="s">
        <v>864</v>
      </c>
      <c r="P63" s="127" t="s">
        <v>865</v>
      </c>
      <c r="Q63" s="127" t="s">
        <v>866</v>
      </c>
      <c r="R63" s="127">
        <v>45.269999999999982</v>
      </c>
      <c r="S63" s="127">
        <v>14.639999999999986</v>
      </c>
      <c r="T63" s="127" t="s">
        <v>716</v>
      </c>
      <c r="U63" s="128" t="s">
        <v>867</v>
      </c>
    </row>
    <row r="64" spans="1:21" ht="15" thickBot="1">
      <c r="A64" s="188" t="s">
        <v>951</v>
      </c>
      <c r="B64" s="189" t="s">
        <v>598</v>
      </c>
      <c r="C64" s="129" t="s">
        <v>952</v>
      </c>
      <c r="D64" s="130" t="s">
        <v>953</v>
      </c>
      <c r="E64" s="130" t="s">
        <v>954</v>
      </c>
      <c r="F64" s="130" t="s">
        <v>955</v>
      </c>
      <c r="G64" s="130">
        <v>233.84000000000015</v>
      </c>
      <c r="H64" s="130">
        <v>134.01999999999998</v>
      </c>
      <c r="I64" s="130" t="s">
        <v>328</v>
      </c>
      <c r="J64" s="131" t="s">
        <v>328</v>
      </c>
      <c r="L64" s="190" t="s">
        <v>956</v>
      </c>
      <c r="M64" s="189" t="s">
        <v>598</v>
      </c>
      <c r="N64" s="129" t="s">
        <v>869</v>
      </c>
      <c r="O64" s="130" t="s">
        <v>870</v>
      </c>
      <c r="P64" s="130" t="s">
        <v>871</v>
      </c>
      <c r="Q64" s="130" t="s">
        <v>872</v>
      </c>
      <c r="R64" s="130">
        <v>65.269999999999982</v>
      </c>
      <c r="S64" s="130">
        <v>-8.5600000000000591</v>
      </c>
      <c r="T64" s="130" t="s">
        <v>873</v>
      </c>
      <c r="U64" s="131" t="s">
        <v>874</v>
      </c>
    </row>
    <row r="65" spans="1:21" ht="15" thickBot="1">
      <c r="A65" s="188" t="s">
        <v>957</v>
      </c>
      <c r="B65" s="189" t="s">
        <v>611</v>
      </c>
      <c r="C65" s="129" t="s">
        <v>958</v>
      </c>
      <c r="D65" s="130" t="s">
        <v>959</v>
      </c>
      <c r="E65" s="130" t="s">
        <v>960</v>
      </c>
      <c r="F65" s="130" t="s">
        <v>961</v>
      </c>
      <c r="G65" s="130">
        <v>50.479999999999961</v>
      </c>
      <c r="H65" s="130">
        <v>32.110000000000014</v>
      </c>
      <c r="I65" s="130" t="s">
        <v>328</v>
      </c>
      <c r="J65" s="131" t="s">
        <v>328</v>
      </c>
      <c r="L65" s="190" t="s">
        <v>962</v>
      </c>
      <c r="M65" s="189" t="s">
        <v>611</v>
      </c>
      <c r="N65" s="129" t="s">
        <v>877</v>
      </c>
      <c r="O65" s="130" t="s">
        <v>878</v>
      </c>
      <c r="P65" s="130" t="s">
        <v>879</v>
      </c>
      <c r="Q65" s="130" t="s">
        <v>880</v>
      </c>
      <c r="R65" s="130">
        <v>28.189999999999998</v>
      </c>
      <c r="S65" s="130">
        <v>10.400000000000006</v>
      </c>
      <c r="T65" s="130" t="s">
        <v>328</v>
      </c>
      <c r="U65" s="131" t="s">
        <v>881</v>
      </c>
    </row>
    <row r="66" spans="1:21" ht="15" thickBot="1">
      <c r="B66" s="189" t="s">
        <v>625</v>
      </c>
      <c r="C66" s="129" t="s">
        <v>963</v>
      </c>
      <c r="D66" s="130" t="s">
        <v>964</v>
      </c>
      <c r="E66" s="130" t="s">
        <v>965</v>
      </c>
      <c r="F66" s="130" t="s">
        <v>966</v>
      </c>
      <c r="G66" s="130">
        <v>36.659999999999997</v>
      </c>
      <c r="H66" s="130">
        <v>32.110000000000014</v>
      </c>
      <c r="I66" s="130" t="s">
        <v>328</v>
      </c>
      <c r="J66" s="131" t="s">
        <v>328</v>
      </c>
      <c r="L66" s="190"/>
      <c r="M66" s="189" t="s">
        <v>625</v>
      </c>
      <c r="N66" s="129" t="s">
        <v>883</v>
      </c>
      <c r="O66" s="130" t="s">
        <v>884</v>
      </c>
      <c r="P66" s="130" t="s">
        <v>885</v>
      </c>
      <c r="Q66" s="130" t="s">
        <v>886</v>
      </c>
      <c r="R66" s="130">
        <v>0.43999999999999773</v>
      </c>
      <c r="S66" s="130">
        <v>-13.97999999999999</v>
      </c>
      <c r="T66" s="130" t="s">
        <v>887</v>
      </c>
      <c r="U66" s="131" t="s">
        <v>888</v>
      </c>
    </row>
    <row r="67" spans="1:21" ht="15" thickBot="1">
      <c r="B67" s="189" t="s">
        <v>638</v>
      </c>
      <c r="C67" s="129" t="s">
        <v>967</v>
      </c>
      <c r="D67" s="130" t="s">
        <v>968</v>
      </c>
      <c r="E67" s="130" t="s">
        <v>969</v>
      </c>
      <c r="F67" s="130" t="s">
        <v>970</v>
      </c>
      <c r="G67" s="130">
        <v>98.980000000000018</v>
      </c>
      <c r="H67" s="130">
        <v>140.96000000000004</v>
      </c>
      <c r="I67" s="130" t="s">
        <v>971</v>
      </c>
      <c r="J67" s="131" t="s">
        <v>972</v>
      </c>
      <c r="L67" s="190"/>
      <c r="M67" s="189" t="s">
        <v>638</v>
      </c>
      <c r="N67" s="129" t="s">
        <v>889</v>
      </c>
      <c r="O67" s="130" t="s">
        <v>890</v>
      </c>
      <c r="P67" s="130" t="s">
        <v>891</v>
      </c>
      <c r="Q67" s="130" t="s">
        <v>892</v>
      </c>
      <c r="R67" s="130">
        <v>-32.590000000000032</v>
      </c>
      <c r="S67" s="130">
        <v>-114.53999999999996</v>
      </c>
      <c r="T67" s="130" t="s">
        <v>893</v>
      </c>
      <c r="U67" s="131" t="s">
        <v>894</v>
      </c>
    </row>
    <row r="68" spans="1:21" ht="15" thickBot="1">
      <c r="B68" s="189" t="s">
        <v>651</v>
      </c>
      <c r="C68" s="129" t="s">
        <v>973</v>
      </c>
      <c r="D68" s="130" t="s">
        <v>974</v>
      </c>
      <c r="E68" s="130" t="s">
        <v>975</v>
      </c>
      <c r="F68" s="130" t="s">
        <v>976</v>
      </c>
      <c r="G68" s="130">
        <v>-4.9500000000000171</v>
      </c>
      <c r="H68" s="130">
        <v>6.8899999999999864</v>
      </c>
      <c r="I68" s="130" t="s">
        <v>977</v>
      </c>
      <c r="J68" s="131" t="s">
        <v>978</v>
      </c>
      <c r="L68" s="190"/>
      <c r="M68" s="189" t="s">
        <v>651</v>
      </c>
      <c r="N68" s="129" t="s">
        <v>895</v>
      </c>
      <c r="O68" s="130" t="s">
        <v>896</v>
      </c>
      <c r="P68" s="130" t="s">
        <v>897</v>
      </c>
      <c r="Q68" s="130" t="s">
        <v>898</v>
      </c>
      <c r="R68" s="130">
        <v>-18.480000000000004</v>
      </c>
      <c r="S68" s="130">
        <v>-8.019999999999996</v>
      </c>
      <c r="T68" s="130" t="s">
        <v>899</v>
      </c>
      <c r="U68" s="131" t="s">
        <v>900</v>
      </c>
    </row>
    <row r="69" spans="1:21" ht="15" thickBot="1">
      <c r="B69" s="189" t="s">
        <v>664</v>
      </c>
      <c r="C69" s="129" t="s">
        <v>979</v>
      </c>
      <c r="D69" s="130" t="s">
        <v>980</v>
      </c>
      <c r="E69" s="130" t="s">
        <v>981</v>
      </c>
      <c r="F69" s="130" t="s">
        <v>982</v>
      </c>
      <c r="G69" s="130">
        <v>33.400000000000006</v>
      </c>
      <c r="H69" s="130">
        <v>8.5500000000000114</v>
      </c>
      <c r="I69" s="130" t="s">
        <v>983</v>
      </c>
      <c r="J69" s="131" t="s">
        <v>984</v>
      </c>
      <c r="L69" s="190"/>
      <c r="M69" s="189" t="s">
        <v>664</v>
      </c>
      <c r="N69" s="129" t="s">
        <v>901</v>
      </c>
      <c r="O69" s="130" t="s">
        <v>902</v>
      </c>
      <c r="P69" s="130" t="s">
        <v>903</v>
      </c>
      <c r="Q69" s="130" t="s">
        <v>904</v>
      </c>
      <c r="R69" s="130">
        <v>18.650000000000006</v>
      </c>
      <c r="S69" s="130">
        <v>6.9000000000000057</v>
      </c>
      <c r="T69" s="130" t="s">
        <v>905</v>
      </c>
      <c r="U69" s="131" t="s">
        <v>906</v>
      </c>
    </row>
    <row r="70" spans="1:21" ht="15" thickBot="1">
      <c r="B70" s="189" t="s">
        <v>666</v>
      </c>
      <c r="C70" s="129" t="s">
        <v>985</v>
      </c>
      <c r="D70" s="130" t="s">
        <v>986</v>
      </c>
      <c r="E70" s="130" t="s">
        <v>987</v>
      </c>
      <c r="F70" s="130" t="s">
        <v>988</v>
      </c>
      <c r="G70" s="130">
        <v>-2.8599999999999994</v>
      </c>
      <c r="H70" s="130">
        <v>36.429999999999993</v>
      </c>
      <c r="I70" s="130" t="s">
        <v>989</v>
      </c>
      <c r="J70" s="131" t="s">
        <v>990</v>
      </c>
      <c r="L70" s="190"/>
      <c r="M70" s="189" t="s">
        <v>666</v>
      </c>
      <c r="N70" s="129" t="s">
        <v>907</v>
      </c>
      <c r="O70" s="130" t="s">
        <v>908</v>
      </c>
      <c r="P70" s="130" t="s">
        <v>909</v>
      </c>
      <c r="Q70" s="130" t="s">
        <v>910</v>
      </c>
      <c r="R70" s="130">
        <v>-6.3299999999999983</v>
      </c>
      <c r="S70" s="130">
        <v>-14.030000000000001</v>
      </c>
      <c r="T70" s="130" t="s">
        <v>911</v>
      </c>
      <c r="U70" s="131" t="s">
        <v>912</v>
      </c>
    </row>
    <row r="71" spans="1:21" ht="15" thickBot="1">
      <c r="B71" s="189" t="s">
        <v>667</v>
      </c>
      <c r="C71" s="129" t="s">
        <v>991</v>
      </c>
      <c r="D71" s="130" t="s">
        <v>992</v>
      </c>
      <c r="E71" s="130" t="s">
        <v>993</v>
      </c>
      <c r="F71" s="130" t="s">
        <v>994</v>
      </c>
      <c r="G71" s="130">
        <v>20</v>
      </c>
      <c r="H71" s="130">
        <v>39.710000000000008</v>
      </c>
      <c r="I71" s="130" t="s">
        <v>995</v>
      </c>
      <c r="J71" s="131" t="s">
        <v>996</v>
      </c>
      <c r="L71" s="190"/>
      <c r="M71" s="189" t="s">
        <v>667</v>
      </c>
      <c r="N71" s="129" t="s">
        <v>913</v>
      </c>
      <c r="O71" s="130" t="s">
        <v>914</v>
      </c>
      <c r="P71" s="130" t="s">
        <v>915</v>
      </c>
      <c r="Q71" s="130" t="s">
        <v>916</v>
      </c>
      <c r="R71" s="130">
        <v>-22.310000000000002</v>
      </c>
      <c r="S71" s="130">
        <v>10.340000000000003</v>
      </c>
      <c r="T71" s="130" t="s">
        <v>917</v>
      </c>
      <c r="U71" s="131" t="s">
        <v>918</v>
      </c>
    </row>
    <row r="72" spans="1:21" ht="15" thickBot="1">
      <c r="B72" s="189" t="s">
        <v>668</v>
      </c>
      <c r="C72" s="129" t="s">
        <v>997</v>
      </c>
      <c r="D72" s="130" t="s">
        <v>998</v>
      </c>
      <c r="E72" s="130" t="s">
        <v>999</v>
      </c>
      <c r="F72" s="130" t="s">
        <v>1000</v>
      </c>
      <c r="G72" s="130">
        <v>-15.439999999999998</v>
      </c>
      <c r="H72" s="130">
        <v>-47.480000000000018</v>
      </c>
      <c r="I72" s="130" t="s">
        <v>1001</v>
      </c>
      <c r="J72" s="131" t="s">
        <v>1002</v>
      </c>
      <c r="L72" s="190"/>
      <c r="M72" s="189" t="s">
        <v>668</v>
      </c>
      <c r="N72" s="129" t="s">
        <v>919</v>
      </c>
      <c r="O72" s="130" t="s">
        <v>920</v>
      </c>
      <c r="P72" s="130" t="s">
        <v>921</v>
      </c>
      <c r="Q72" s="130" t="s">
        <v>922</v>
      </c>
      <c r="R72" s="130">
        <v>7.7000000000000028</v>
      </c>
      <c r="S72" s="130">
        <v>-43.97</v>
      </c>
      <c r="T72" s="130" t="s">
        <v>923</v>
      </c>
      <c r="U72" s="131" t="s">
        <v>924</v>
      </c>
    </row>
    <row r="73" spans="1:21" ht="15" thickBot="1">
      <c r="B73" s="189" t="s">
        <v>681</v>
      </c>
      <c r="C73" s="129" t="s">
        <v>1003</v>
      </c>
      <c r="D73" s="130" t="s">
        <v>1004</v>
      </c>
      <c r="E73" s="130" t="s">
        <v>1005</v>
      </c>
      <c r="F73" s="130" t="s">
        <v>1006</v>
      </c>
      <c r="G73" s="130">
        <v>95.060000000000059</v>
      </c>
      <c r="H73" s="130">
        <v>66.88</v>
      </c>
      <c r="I73" s="130" t="s">
        <v>328</v>
      </c>
      <c r="J73" s="131" t="s">
        <v>328</v>
      </c>
      <c r="L73" s="190"/>
      <c r="M73" s="189" t="s">
        <v>681</v>
      </c>
      <c r="N73" s="129" t="s">
        <v>925</v>
      </c>
      <c r="O73" s="130" t="s">
        <v>926</v>
      </c>
      <c r="P73" s="130" t="s">
        <v>927</v>
      </c>
      <c r="Q73" s="130" t="s">
        <v>928</v>
      </c>
      <c r="R73" s="130">
        <v>21.53000000000003</v>
      </c>
      <c r="S73" s="130">
        <v>1.5799999999999841</v>
      </c>
      <c r="T73" s="130" t="s">
        <v>929</v>
      </c>
      <c r="U73" s="131" t="s">
        <v>930</v>
      </c>
    </row>
    <row r="74" spans="1:21" ht="15" thickBot="1">
      <c r="B74" s="189" t="s">
        <v>694</v>
      </c>
      <c r="C74" s="129" t="s">
        <v>1007</v>
      </c>
      <c r="D74" s="130" t="s">
        <v>1008</v>
      </c>
      <c r="E74" s="130" t="s">
        <v>1009</v>
      </c>
      <c r="F74" s="130" t="s">
        <v>1010</v>
      </c>
      <c r="G74" s="130">
        <v>-87.999999999999986</v>
      </c>
      <c r="H74" s="130">
        <v>-126.50999999999999</v>
      </c>
      <c r="I74" s="130" t="s">
        <v>1011</v>
      </c>
      <c r="J74" s="131" t="s">
        <v>1012</v>
      </c>
      <c r="L74" s="190"/>
      <c r="M74" s="189" t="s">
        <v>694</v>
      </c>
      <c r="N74" s="129" t="s">
        <v>931</v>
      </c>
      <c r="O74" s="130" t="s">
        <v>932</v>
      </c>
      <c r="P74" s="130" t="s">
        <v>933</v>
      </c>
      <c r="Q74" s="130" t="s">
        <v>934</v>
      </c>
      <c r="R74" s="130">
        <v>-260.02999999999997</v>
      </c>
      <c r="S74" s="130">
        <v>-307.38000000000005</v>
      </c>
      <c r="T74" s="130" t="s">
        <v>935</v>
      </c>
      <c r="U74" s="131" t="s">
        <v>936</v>
      </c>
    </row>
    <row r="75" spans="1:21" ht="15" thickBot="1">
      <c r="B75" s="189" t="s">
        <v>697</v>
      </c>
      <c r="C75" s="129" t="s">
        <v>1013</v>
      </c>
      <c r="D75" s="130" t="s">
        <v>1014</v>
      </c>
      <c r="E75" s="130" t="s">
        <v>1015</v>
      </c>
      <c r="F75" s="130" t="s">
        <v>1016</v>
      </c>
      <c r="G75" s="130">
        <v>997.91</v>
      </c>
      <c r="H75" s="130">
        <v>933.63000000000011</v>
      </c>
      <c r="I75" s="130" t="s">
        <v>328</v>
      </c>
      <c r="J75" s="131" t="s">
        <v>328</v>
      </c>
      <c r="L75" s="190"/>
      <c r="M75" s="189" t="s">
        <v>697</v>
      </c>
      <c r="N75" s="129" t="s">
        <v>937</v>
      </c>
      <c r="O75" s="130" t="s">
        <v>938</v>
      </c>
      <c r="P75" s="130" t="s">
        <v>939</v>
      </c>
      <c r="Q75" s="130" t="s">
        <v>940</v>
      </c>
      <c r="R75" s="130">
        <v>840.62000000000012</v>
      </c>
      <c r="S75" s="130">
        <v>749.3</v>
      </c>
      <c r="T75" s="130" t="s">
        <v>328</v>
      </c>
      <c r="U75" s="131" t="s">
        <v>328</v>
      </c>
    </row>
    <row r="76" spans="1:21" ht="15" thickBot="1">
      <c r="A76" s="191"/>
      <c r="B76" s="189" t="s">
        <v>706</v>
      </c>
      <c r="C76" s="134" t="s">
        <v>1017</v>
      </c>
      <c r="D76" s="135" t="s">
        <v>1018</v>
      </c>
      <c r="E76" s="135" t="s">
        <v>1019</v>
      </c>
      <c r="F76" s="135" t="s">
        <v>1020</v>
      </c>
      <c r="G76" s="135">
        <v>1570.0699999999997</v>
      </c>
      <c r="H76" s="135">
        <v>1341.0300000000007</v>
      </c>
      <c r="I76" s="135" t="s">
        <v>328</v>
      </c>
      <c r="J76" s="136" t="s">
        <v>328</v>
      </c>
      <c r="L76" s="192"/>
      <c r="M76" s="189" t="s">
        <v>706</v>
      </c>
      <c r="N76" s="134" t="s">
        <v>941</v>
      </c>
      <c r="O76" s="135" t="s">
        <v>942</v>
      </c>
      <c r="P76" s="135" t="s">
        <v>943</v>
      </c>
      <c r="Q76" s="135" t="s">
        <v>944</v>
      </c>
      <c r="R76" s="135">
        <v>687.92999999999938</v>
      </c>
      <c r="S76" s="135">
        <v>282.71000000000004</v>
      </c>
      <c r="T76" s="135" t="s">
        <v>945</v>
      </c>
      <c r="U76" s="136" t="s">
        <v>946</v>
      </c>
    </row>
    <row r="77" spans="1:21" ht="15" thickBot="1">
      <c r="A77" s="188" t="s">
        <v>306</v>
      </c>
      <c r="B77" s="189" t="s">
        <v>587</v>
      </c>
      <c r="C77" s="196" t="s">
        <v>1021</v>
      </c>
      <c r="D77" s="149" t="s">
        <v>1022</v>
      </c>
      <c r="E77" s="149" t="s">
        <v>1023</v>
      </c>
      <c r="F77" s="149" t="s">
        <v>1024</v>
      </c>
      <c r="G77" s="149">
        <v>67.75</v>
      </c>
      <c r="H77" s="149">
        <v>41.160000000000025</v>
      </c>
      <c r="I77" s="149" t="s">
        <v>328</v>
      </c>
      <c r="J77" s="150" t="s">
        <v>328</v>
      </c>
      <c r="L77" s="190" t="s">
        <v>300</v>
      </c>
      <c r="M77" s="189" t="s">
        <v>587</v>
      </c>
      <c r="N77" s="196" t="s">
        <v>947</v>
      </c>
      <c r="O77" s="149" t="s">
        <v>948</v>
      </c>
      <c r="P77" s="149" t="s">
        <v>949</v>
      </c>
      <c r="Q77" s="149" t="s">
        <v>950</v>
      </c>
      <c r="R77" s="149">
        <v>114.97999999999996</v>
      </c>
      <c r="S77" s="149">
        <v>83.720000000000027</v>
      </c>
      <c r="T77" s="149" t="s">
        <v>328</v>
      </c>
      <c r="U77" s="150" t="s">
        <v>328</v>
      </c>
    </row>
    <row r="78" spans="1:21" ht="15" thickBot="1">
      <c r="A78" s="188" t="s">
        <v>1025</v>
      </c>
      <c r="B78" s="189" t="s">
        <v>598</v>
      </c>
      <c r="C78" s="129" t="s">
        <v>1026</v>
      </c>
      <c r="D78" s="130" t="s">
        <v>1027</v>
      </c>
      <c r="E78" s="130" t="s">
        <v>1028</v>
      </c>
      <c r="F78" s="130" t="s">
        <v>1029</v>
      </c>
      <c r="G78" s="130">
        <v>165.22000000000003</v>
      </c>
      <c r="H78" s="130">
        <v>131.56999999999994</v>
      </c>
      <c r="I78" s="130" t="s">
        <v>328</v>
      </c>
      <c r="J78" s="131" t="s">
        <v>328</v>
      </c>
      <c r="L78" s="190" t="s">
        <v>1030</v>
      </c>
      <c r="M78" s="189" t="s">
        <v>598</v>
      </c>
      <c r="N78" s="129" t="s">
        <v>952</v>
      </c>
      <c r="O78" s="130" t="s">
        <v>953</v>
      </c>
      <c r="P78" s="130" t="s">
        <v>954</v>
      </c>
      <c r="Q78" s="130" t="s">
        <v>955</v>
      </c>
      <c r="R78" s="130">
        <v>233.84000000000015</v>
      </c>
      <c r="S78" s="130">
        <v>134.01999999999998</v>
      </c>
      <c r="T78" s="130" t="s">
        <v>328</v>
      </c>
      <c r="U78" s="131" t="s">
        <v>328</v>
      </c>
    </row>
    <row r="79" spans="1:21" ht="15" thickBot="1">
      <c r="A79" s="188" t="s">
        <v>1031</v>
      </c>
      <c r="B79" s="189" t="s">
        <v>611</v>
      </c>
      <c r="C79" s="129" t="s">
        <v>1032</v>
      </c>
      <c r="D79" s="130" t="s">
        <v>1033</v>
      </c>
      <c r="E79" s="130" t="s">
        <v>1034</v>
      </c>
      <c r="F79" s="130" t="s">
        <v>1035</v>
      </c>
      <c r="G79" s="130">
        <v>21.439999999999998</v>
      </c>
      <c r="H79" s="130">
        <v>-0.72000000000002728</v>
      </c>
      <c r="I79" s="130" t="s">
        <v>328</v>
      </c>
      <c r="J79" s="131" t="s">
        <v>1036</v>
      </c>
      <c r="L79" s="190" t="s">
        <v>1037</v>
      </c>
      <c r="M79" s="189" t="s">
        <v>611</v>
      </c>
      <c r="N79" s="129" t="s">
        <v>958</v>
      </c>
      <c r="O79" s="130" t="s">
        <v>959</v>
      </c>
      <c r="P79" s="130" t="s">
        <v>960</v>
      </c>
      <c r="Q79" s="130" t="s">
        <v>961</v>
      </c>
      <c r="R79" s="130">
        <v>50.479999999999961</v>
      </c>
      <c r="S79" s="130">
        <v>32.110000000000014</v>
      </c>
      <c r="T79" s="130" t="s">
        <v>328</v>
      </c>
      <c r="U79" s="131" t="s">
        <v>328</v>
      </c>
    </row>
    <row r="80" spans="1:21" ht="15" thickBot="1">
      <c r="B80" s="189" t="s">
        <v>625</v>
      </c>
      <c r="C80" s="129" t="s">
        <v>1038</v>
      </c>
      <c r="D80" s="130" t="s">
        <v>1039</v>
      </c>
      <c r="E80" s="130" t="s">
        <v>1040</v>
      </c>
      <c r="F80" s="130" t="s">
        <v>1041</v>
      </c>
      <c r="G80" s="130">
        <v>22.769999999999982</v>
      </c>
      <c r="H80" s="130">
        <v>23.819999999999993</v>
      </c>
      <c r="I80" s="130" t="s">
        <v>328</v>
      </c>
      <c r="J80" s="131" t="s">
        <v>328</v>
      </c>
      <c r="L80" s="190"/>
      <c r="M80" s="189" t="s">
        <v>625</v>
      </c>
      <c r="N80" s="129" t="s">
        <v>963</v>
      </c>
      <c r="O80" s="130" t="s">
        <v>964</v>
      </c>
      <c r="P80" s="130" t="s">
        <v>965</v>
      </c>
      <c r="Q80" s="130" t="s">
        <v>966</v>
      </c>
      <c r="R80" s="130">
        <v>36.659999999999997</v>
      </c>
      <c r="S80" s="130">
        <v>32.110000000000014</v>
      </c>
      <c r="T80" s="130" t="s">
        <v>328</v>
      </c>
      <c r="U80" s="131" t="s">
        <v>328</v>
      </c>
    </row>
    <row r="81" spans="1:21" ht="15" thickBot="1">
      <c r="B81" s="189" t="s">
        <v>638</v>
      </c>
      <c r="C81" s="129" t="s">
        <v>1042</v>
      </c>
      <c r="D81" s="130" t="s">
        <v>1043</v>
      </c>
      <c r="E81" s="130" t="s">
        <v>1044</v>
      </c>
      <c r="F81" s="130" t="s">
        <v>1045</v>
      </c>
      <c r="G81" s="130">
        <v>75.920000000000073</v>
      </c>
      <c r="H81" s="130">
        <v>68</v>
      </c>
      <c r="I81" s="130" t="s">
        <v>1046</v>
      </c>
      <c r="J81" s="131" t="s">
        <v>1047</v>
      </c>
      <c r="L81" s="190"/>
      <c r="M81" s="189" t="s">
        <v>638</v>
      </c>
      <c r="N81" s="129" t="s">
        <v>967</v>
      </c>
      <c r="O81" s="130" t="s">
        <v>968</v>
      </c>
      <c r="P81" s="130" t="s">
        <v>969</v>
      </c>
      <c r="Q81" s="130" t="s">
        <v>970</v>
      </c>
      <c r="R81" s="130">
        <v>98.980000000000018</v>
      </c>
      <c r="S81" s="130">
        <v>140.96000000000004</v>
      </c>
      <c r="T81" s="130" t="s">
        <v>971</v>
      </c>
      <c r="U81" s="131" t="s">
        <v>972</v>
      </c>
    </row>
    <row r="82" spans="1:21" ht="15" thickBot="1">
      <c r="B82" s="189" t="s">
        <v>651</v>
      </c>
      <c r="C82" s="129" t="s">
        <v>1048</v>
      </c>
      <c r="D82" s="130" t="s">
        <v>1049</v>
      </c>
      <c r="E82" s="130" t="s">
        <v>1050</v>
      </c>
      <c r="F82" s="130" t="s">
        <v>1051</v>
      </c>
      <c r="G82" s="130">
        <v>7.2199999999999704</v>
      </c>
      <c r="H82" s="130">
        <v>13.46999999999997</v>
      </c>
      <c r="I82" s="130" t="s">
        <v>1052</v>
      </c>
      <c r="J82" s="131" t="s">
        <v>1053</v>
      </c>
      <c r="L82" s="190"/>
      <c r="M82" s="189" t="s">
        <v>651</v>
      </c>
      <c r="N82" s="129" t="s">
        <v>973</v>
      </c>
      <c r="O82" s="130" t="s">
        <v>974</v>
      </c>
      <c r="P82" s="130" t="s">
        <v>975</v>
      </c>
      <c r="Q82" s="130" t="s">
        <v>976</v>
      </c>
      <c r="R82" s="130">
        <v>-4.9500000000000171</v>
      </c>
      <c r="S82" s="130">
        <v>6.8899999999999864</v>
      </c>
      <c r="T82" s="130" t="s">
        <v>977</v>
      </c>
      <c r="U82" s="131" t="s">
        <v>978</v>
      </c>
    </row>
    <row r="83" spans="1:21" ht="15" thickBot="1">
      <c r="B83" s="189" t="s">
        <v>664</v>
      </c>
      <c r="C83" s="129" t="s">
        <v>1054</v>
      </c>
      <c r="D83" s="130" t="s">
        <v>1055</v>
      </c>
      <c r="E83" s="130" t="s">
        <v>1056</v>
      </c>
      <c r="F83" s="130" t="s">
        <v>1057</v>
      </c>
      <c r="G83" s="130">
        <v>-526.37999999999988</v>
      </c>
      <c r="H83" s="130">
        <v>-658.50999999999976</v>
      </c>
      <c r="I83" s="130" t="s">
        <v>328</v>
      </c>
      <c r="J83" s="131" t="s">
        <v>328</v>
      </c>
      <c r="L83" s="190"/>
      <c r="M83" s="189" t="s">
        <v>664</v>
      </c>
      <c r="N83" s="129" t="s">
        <v>979</v>
      </c>
      <c r="O83" s="130" t="s">
        <v>980</v>
      </c>
      <c r="P83" s="130" t="s">
        <v>981</v>
      </c>
      <c r="Q83" s="130" t="s">
        <v>982</v>
      </c>
      <c r="R83" s="130">
        <v>33.400000000000006</v>
      </c>
      <c r="S83" s="130">
        <v>8.5500000000000114</v>
      </c>
      <c r="T83" s="130" t="s">
        <v>983</v>
      </c>
      <c r="U83" s="131" t="s">
        <v>984</v>
      </c>
    </row>
    <row r="84" spans="1:21" ht="15" thickBot="1">
      <c r="B84" s="189" t="s">
        <v>666</v>
      </c>
      <c r="C84" s="129" t="s">
        <v>1058</v>
      </c>
      <c r="D84" s="130" t="s">
        <v>1059</v>
      </c>
      <c r="E84" s="130" t="s">
        <v>1060</v>
      </c>
      <c r="F84" s="130" t="s">
        <v>1061</v>
      </c>
      <c r="G84" s="130">
        <v>-4.089999999999975</v>
      </c>
      <c r="H84" s="130">
        <v>-31.180000000000007</v>
      </c>
      <c r="I84" s="130" t="s">
        <v>1062</v>
      </c>
      <c r="J84" s="131" t="s">
        <v>1063</v>
      </c>
      <c r="L84" s="190"/>
      <c r="M84" s="189" t="s">
        <v>666</v>
      </c>
      <c r="N84" s="129" t="s">
        <v>985</v>
      </c>
      <c r="O84" s="130" t="s">
        <v>986</v>
      </c>
      <c r="P84" s="130" t="s">
        <v>987</v>
      </c>
      <c r="Q84" s="130" t="s">
        <v>988</v>
      </c>
      <c r="R84" s="130">
        <v>-2.8599999999999994</v>
      </c>
      <c r="S84" s="130">
        <v>36.429999999999993</v>
      </c>
      <c r="T84" s="130" t="s">
        <v>989</v>
      </c>
      <c r="U84" s="131" t="s">
        <v>990</v>
      </c>
    </row>
    <row r="85" spans="1:21" ht="15" thickBot="1">
      <c r="B85" s="189" t="s">
        <v>667</v>
      </c>
      <c r="C85" s="129" t="s">
        <v>1064</v>
      </c>
      <c r="D85" s="130" t="s">
        <v>1065</v>
      </c>
      <c r="E85" s="130" t="s">
        <v>1066</v>
      </c>
      <c r="F85" s="130" t="s">
        <v>1067</v>
      </c>
      <c r="G85" s="130">
        <v>-5.2199999999999989</v>
      </c>
      <c r="H85" s="130">
        <v>15.79000000000002</v>
      </c>
      <c r="I85" s="130" t="s">
        <v>1068</v>
      </c>
      <c r="J85" s="131" t="s">
        <v>1069</v>
      </c>
      <c r="L85" s="190"/>
      <c r="M85" s="189" t="s">
        <v>667</v>
      </c>
      <c r="N85" s="129" t="s">
        <v>991</v>
      </c>
      <c r="O85" s="130" t="s">
        <v>992</v>
      </c>
      <c r="P85" s="130" t="s">
        <v>993</v>
      </c>
      <c r="Q85" s="130" t="s">
        <v>994</v>
      </c>
      <c r="R85" s="130">
        <v>20</v>
      </c>
      <c r="S85" s="130">
        <v>39.710000000000008</v>
      </c>
      <c r="T85" s="130" t="s">
        <v>995</v>
      </c>
      <c r="U85" s="131" t="s">
        <v>996</v>
      </c>
    </row>
    <row r="86" spans="1:21" ht="15" thickBot="1">
      <c r="B86" s="189" t="s">
        <v>668</v>
      </c>
      <c r="C86" s="129" t="s">
        <v>1070</v>
      </c>
      <c r="D86" s="130" t="s">
        <v>1071</v>
      </c>
      <c r="E86" s="130" t="s">
        <v>1072</v>
      </c>
      <c r="F86" s="130" t="s">
        <v>1073</v>
      </c>
      <c r="G86" s="130">
        <v>2.1699999999999875</v>
      </c>
      <c r="H86" s="130">
        <v>-26.109999999999985</v>
      </c>
      <c r="I86" s="130" t="s">
        <v>1074</v>
      </c>
      <c r="J86" s="131" t="s">
        <v>1075</v>
      </c>
      <c r="L86" s="190"/>
      <c r="M86" s="189" t="s">
        <v>668</v>
      </c>
      <c r="N86" s="129" t="s">
        <v>997</v>
      </c>
      <c r="O86" s="130" t="s">
        <v>998</v>
      </c>
      <c r="P86" s="130" t="s">
        <v>999</v>
      </c>
      <c r="Q86" s="130" t="s">
        <v>1000</v>
      </c>
      <c r="R86" s="130">
        <v>-15.439999999999998</v>
      </c>
      <c r="S86" s="130">
        <v>-47.480000000000018</v>
      </c>
      <c r="T86" s="130" t="s">
        <v>1001</v>
      </c>
      <c r="U86" s="131" t="s">
        <v>1002</v>
      </c>
    </row>
    <row r="87" spans="1:21" ht="15" thickBot="1">
      <c r="B87" s="189" t="s">
        <v>681</v>
      </c>
      <c r="C87" s="129" t="s">
        <v>1076</v>
      </c>
      <c r="D87" s="130" t="s">
        <v>1077</v>
      </c>
      <c r="E87" s="130" t="s">
        <v>1078</v>
      </c>
      <c r="F87" s="130" t="s">
        <v>1079</v>
      </c>
      <c r="G87" s="130">
        <v>83.480000000000018</v>
      </c>
      <c r="H87" s="130">
        <v>61.189999999999941</v>
      </c>
      <c r="I87" s="130" t="s">
        <v>328</v>
      </c>
      <c r="J87" s="131" t="s">
        <v>328</v>
      </c>
      <c r="L87" s="190"/>
      <c r="M87" s="189" t="s">
        <v>681</v>
      </c>
      <c r="N87" s="129" t="s">
        <v>1003</v>
      </c>
      <c r="O87" s="130" t="s">
        <v>1004</v>
      </c>
      <c r="P87" s="130" t="s">
        <v>1005</v>
      </c>
      <c r="Q87" s="130" t="s">
        <v>1006</v>
      </c>
      <c r="R87" s="130">
        <v>95.060000000000059</v>
      </c>
      <c r="S87" s="130">
        <v>66.88</v>
      </c>
      <c r="T87" s="130" t="s">
        <v>328</v>
      </c>
      <c r="U87" s="131" t="s">
        <v>328</v>
      </c>
    </row>
    <row r="88" spans="1:21" ht="15" thickBot="1">
      <c r="B88" s="189" t="s">
        <v>694</v>
      </c>
      <c r="C88" s="129" t="s">
        <v>1080</v>
      </c>
      <c r="D88" s="130" t="s">
        <v>1081</v>
      </c>
      <c r="E88" s="130" t="s">
        <v>1082</v>
      </c>
      <c r="F88" s="130" t="s">
        <v>1083</v>
      </c>
      <c r="G88" s="130">
        <v>-92.679999999999978</v>
      </c>
      <c r="H88" s="130">
        <v>-55.84</v>
      </c>
      <c r="I88" s="130" t="s">
        <v>1084</v>
      </c>
      <c r="J88" s="131" t="s">
        <v>1085</v>
      </c>
      <c r="L88" s="190"/>
      <c r="M88" s="189" t="s">
        <v>694</v>
      </c>
      <c r="N88" s="129" t="s">
        <v>1007</v>
      </c>
      <c r="O88" s="130" t="s">
        <v>1008</v>
      </c>
      <c r="P88" s="130" t="s">
        <v>1009</v>
      </c>
      <c r="Q88" s="130" t="s">
        <v>1010</v>
      </c>
      <c r="R88" s="130">
        <v>-87.999999999999986</v>
      </c>
      <c r="S88" s="130">
        <v>-126.50999999999999</v>
      </c>
      <c r="T88" s="130" t="s">
        <v>1011</v>
      </c>
      <c r="U88" s="131" t="s">
        <v>1012</v>
      </c>
    </row>
    <row r="89" spans="1:21" ht="15" thickBot="1">
      <c r="B89" s="189" t="s">
        <v>697</v>
      </c>
      <c r="C89" s="129" t="s">
        <v>1086</v>
      </c>
      <c r="D89" s="130" t="s">
        <v>1087</v>
      </c>
      <c r="E89" s="130" t="s">
        <v>1088</v>
      </c>
      <c r="F89" s="130" t="s">
        <v>1089</v>
      </c>
      <c r="G89" s="130">
        <v>315.5</v>
      </c>
      <c r="H89" s="130">
        <v>255.84000000000015</v>
      </c>
      <c r="I89" s="130" t="s">
        <v>328</v>
      </c>
      <c r="J89" s="131" t="s">
        <v>328</v>
      </c>
      <c r="L89" s="190"/>
      <c r="M89" s="189" t="s">
        <v>697</v>
      </c>
      <c r="N89" s="129" t="s">
        <v>1013</v>
      </c>
      <c r="O89" s="130" t="s">
        <v>1014</v>
      </c>
      <c r="P89" s="130" t="s">
        <v>1015</v>
      </c>
      <c r="Q89" s="130" t="s">
        <v>1016</v>
      </c>
      <c r="R89" s="130">
        <v>997.91</v>
      </c>
      <c r="S89" s="130">
        <v>933.63000000000011</v>
      </c>
      <c r="T89" s="130" t="s">
        <v>328</v>
      </c>
      <c r="U89" s="131" t="s">
        <v>328</v>
      </c>
    </row>
    <row r="90" spans="1:21" ht="15" thickBot="1">
      <c r="A90" s="197"/>
      <c r="B90" s="198" t="s">
        <v>706</v>
      </c>
      <c r="C90" s="193" t="s">
        <v>1090</v>
      </c>
      <c r="D90" s="194" t="s">
        <v>1091</v>
      </c>
      <c r="E90" s="194" t="s">
        <v>1092</v>
      </c>
      <c r="F90" s="194" t="s">
        <v>1093</v>
      </c>
      <c r="G90" s="194">
        <v>133.06999999999971</v>
      </c>
      <c r="H90" s="194">
        <v>-161.5099999999984</v>
      </c>
      <c r="I90" s="194" t="s">
        <v>1094</v>
      </c>
      <c r="J90" s="195" t="s">
        <v>1095</v>
      </c>
      <c r="L90" s="192"/>
      <c r="M90" s="189" t="s">
        <v>706</v>
      </c>
      <c r="N90" s="193" t="s">
        <v>1017</v>
      </c>
      <c r="O90" s="194" t="s">
        <v>1018</v>
      </c>
      <c r="P90" s="194" t="s">
        <v>1019</v>
      </c>
      <c r="Q90" s="194" t="s">
        <v>1020</v>
      </c>
      <c r="R90" s="194">
        <v>1570.0699999999997</v>
      </c>
      <c r="S90" s="194">
        <v>1341.0300000000007</v>
      </c>
      <c r="T90" s="194" t="s">
        <v>328</v>
      </c>
      <c r="U90" s="195" t="s">
        <v>328</v>
      </c>
    </row>
    <row r="91" spans="1:21" ht="15" thickBot="1">
      <c r="A91" s="177" t="s">
        <v>1096</v>
      </c>
      <c r="B91" s="199" t="s">
        <v>587</v>
      </c>
      <c r="C91" s="126" t="s">
        <v>1097</v>
      </c>
      <c r="D91" s="127" t="s">
        <v>1098</v>
      </c>
      <c r="E91" s="127" t="s">
        <v>1099</v>
      </c>
      <c r="F91" s="127" t="s">
        <v>1100</v>
      </c>
      <c r="G91" s="127">
        <v>84.70999999999998</v>
      </c>
      <c r="H91" s="127">
        <v>57.850000000000023</v>
      </c>
      <c r="I91" s="127" t="s">
        <v>328</v>
      </c>
      <c r="J91" s="128" t="s">
        <v>328</v>
      </c>
      <c r="L91" s="190" t="s">
        <v>306</v>
      </c>
      <c r="M91" s="189" t="s">
        <v>587</v>
      </c>
      <c r="N91" s="126" t="s">
        <v>1021</v>
      </c>
      <c r="O91" s="127" t="s">
        <v>1022</v>
      </c>
      <c r="P91" s="127" t="s">
        <v>1023</v>
      </c>
      <c r="Q91" s="127" t="s">
        <v>1024</v>
      </c>
      <c r="R91" s="127">
        <v>67.75</v>
      </c>
      <c r="S91" s="127">
        <v>41.160000000000025</v>
      </c>
      <c r="T91" s="127" t="s">
        <v>328</v>
      </c>
      <c r="U91" s="128" t="s">
        <v>328</v>
      </c>
    </row>
    <row r="92" spans="1:21" ht="15" thickBot="1">
      <c r="A92" s="179" t="s">
        <v>1101</v>
      </c>
      <c r="B92" s="189" t="s">
        <v>598</v>
      </c>
      <c r="C92" s="129" t="s">
        <v>1102</v>
      </c>
      <c r="D92" s="130" t="s">
        <v>1103</v>
      </c>
      <c r="E92" s="130" t="s">
        <v>1104</v>
      </c>
      <c r="F92" s="130" t="s">
        <v>1105</v>
      </c>
      <c r="G92" s="130">
        <v>190.07000000000005</v>
      </c>
      <c r="H92" s="130">
        <v>131.72000000000003</v>
      </c>
      <c r="I92" s="130" t="s">
        <v>328</v>
      </c>
      <c r="J92" s="131" t="s">
        <v>328</v>
      </c>
      <c r="L92" s="190" t="s">
        <v>1106</v>
      </c>
      <c r="M92" s="189" t="s">
        <v>598</v>
      </c>
      <c r="N92" s="129" t="s">
        <v>1026</v>
      </c>
      <c r="O92" s="130" t="s">
        <v>1027</v>
      </c>
      <c r="P92" s="130" t="s">
        <v>1028</v>
      </c>
      <c r="Q92" s="130" t="s">
        <v>1029</v>
      </c>
      <c r="R92" s="130">
        <v>165.22000000000003</v>
      </c>
      <c r="S92" s="130">
        <v>131.56999999999994</v>
      </c>
      <c r="T92" s="130" t="s">
        <v>328</v>
      </c>
      <c r="U92" s="131" t="s">
        <v>328</v>
      </c>
    </row>
    <row r="93" spans="1:21" ht="15" thickBot="1">
      <c r="A93" s="188" t="s">
        <v>1107</v>
      </c>
      <c r="B93" s="189" t="s">
        <v>611</v>
      </c>
      <c r="C93" s="129" t="s">
        <v>1108</v>
      </c>
      <c r="D93" s="130" t="s">
        <v>1109</v>
      </c>
      <c r="E93" s="130" t="s">
        <v>1110</v>
      </c>
      <c r="F93" s="130" t="s">
        <v>1111</v>
      </c>
      <c r="G93" s="130">
        <v>44.029999999999973</v>
      </c>
      <c r="H93" s="130">
        <v>26.78000000000003</v>
      </c>
      <c r="I93" s="130" t="s">
        <v>328</v>
      </c>
      <c r="J93" s="131" t="s">
        <v>328</v>
      </c>
      <c r="L93" s="190" t="s">
        <v>1112</v>
      </c>
      <c r="M93" s="189" t="s">
        <v>611</v>
      </c>
      <c r="N93" s="129" t="s">
        <v>1032</v>
      </c>
      <c r="O93" s="130" t="s">
        <v>1033</v>
      </c>
      <c r="P93" s="130" t="s">
        <v>1034</v>
      </c>
      <c r="Q93" s="130" t="s">
        <v>1035</v>
      </c>
      <c r="R93" s="130">
        <v>21.439999999999998</v>
      </c>
      <c r="S93" s="130">
        <v>-0.72000000000002728</v>
      </c>
      <c r="T93" s="130" t="s">
        <v>328</v>
      </c>
      <c r="U93" s="131" t="s">
        <v>1036</v>
      </c>
    </row>
    <row r="94" spans="1:21" ht="15" thickBot="1">
      <c r="A94" s="188" t="s">
        <v>1113</v>
      </c>
      <c r="B94" s="189" t="s">
        <v>625</v>
      </c>
      <c r="C94" s="129" t="s">
        <v>1114</v>
      </c>
      <c r="D94" s="130" t="s">
        <v>1115</v>
      </c>
      <c r="E94" s="130" t="s">
        <v>1116</v>
      </c>
      <c r="F94" s="130" t="s">
        <v>1117</v>
      </c>
      <c r="G94" s="130">
        <v>25.830000000000013</v>
      </c>
      <c r="H94" s="130">
        <v>24.20999999999998</v>
      </c>
      <c r="I94" s="130" t="s">
        <v>328</v>
      </c>
      <c r="J94" s="131" t="s">
        <v>328</v>
      </c>
      <c r="L94" s="190"/>
      <c r="M94" s="189" t="s">
        <v>625</v>
      </c>
      <c r="N94" s="129" t="s">
        <v>1038</v>
      </c>
      <c r="O94" s="130" t="s">
        <v>1039</v>
      </c>
      <c r="P94" s="130" t="s">
        <v>1040</v>
      </c>
      <c r="Q94" s="130" t="s">
        <v>1041</v>
      </c>
      <c r="R94" s="130">
        <v>22.769999999999982</v>
      </c>
      <c r="S94" s="130">
        <v>23.819999999999993</v>
      </c>
      <c r="T94" s="130" t="s">
        <v>328</v>
      </c>
      <c r="U94" s="131" t="s">
        <v>328</v>
      </c>
    </row>
    <row r="95" spans="1:21" ht="15" thickBot="1">
      <c r="A95" s="179"/>
      <c r="B95" s="189" t="s">
        <v>638</v>
      </c>
      <c r="C95" s="129" t="s">
        <v>1118</v>
      </c>
      <c r="D95" s="130" t="s">
        <v>1119</v>
      </c>
      <c r="E95" s="130" t="s">
        <v>1120</v>
      </c>
      <c r="F95" s="130" t="s">
        <v>1121</v>
      </c>
      <c r="G95" s="130">
        <v>128.67999999999984</v>
      </c>
      <c r="H95" s="130">
        <v>153.62000000000012</v>
      </c>
      <c r="I95" s="130" t="s">
        <v>1122</v>
      </c>
      <c r="J95" s="131" t="s">
        <v>945</v>
      </c>
      <c r="L95" s="190"/>
      <c r="M95" s="189" t="s">
        <v>638</v>
      </c>
      <c r="N95" s="129" t="s">
        <v>1042</v>
      </c>
      <c r="O95" s="130" t="s">
        <v>1043</v>
      </c>
      <c r="P95" s="130" t="s">
        <v>1044</v>
      </c>
      <c r="Q95" s="130" t="s">
        <v>1045</v>
      </c>
      <c r="R95" s="130">
        <v>75.920000000000073</v>
      </c>
      <c r="S95" s="130">
        <v>68</v>
      </c>
      <c r="T95" s="130" t="s">
        <v>1046</v>
      </c>
      <c r="U95" s="131" t="s">
        <v>1047</v>
      </c>
    </row>
    <row r="96" spans="1:21" ht="15" thickBot="1">
      <c r="A96" s="179"/>
      <c r="B96" s="189" t="s">
        <v>651</v>
      </c>
      <c r="C96" s="129" t="s">
        <v>1123</v>
      </c>
      <c r="D96" s="130" t="s">
        <v>1124</v>
      </c>
      <c r="E96" s="130" t="s">
        <v>1125</v>
      </c>
      <c r="F96" s="130" t="s">
        <v>1126</v>
      </c>
      <c r="G96" s="130">
        <v>8.2199999999999989</v>
      </c>
      <c r="H96" s="130">
        <v>15.569999999999993</v>
      </c>
      <c r="I96" s="130" t="s">
        <v>1127</v>
      </c>
      <c r="J96" s="131" t="s">
        <v>328</v>
      </c>
      <c r="L96" s="190"/>
      <c r="M96" s="189" t="s">
        <v>651</v>
      </c>
      <c r="N96" s="129" t="s">
        <v>1048</v>
      </c>
      <c r="O96" s="130" t="s">
        <v>1049</v>
      </c>
      <c r="P96" s="130" t="s">
        <v>1050</v>
      </c>
      <c r="Q96" s="130" t="s">
        <v>1051</v>
      </c>
      <c r="R96" s="130">
        <v>7.2199999999999704</v>
      </c>
      <c r="S96" s="130">
        <v>13.46999999999997</v>
      </c>
      <c r="T96" s="130" t="s">
        <v>1052</v>
      </c>
      <c r="U96" s="131" t="s">
        <v>1053</v>
      </c>
    </row>
    <row r="97" spans="1:21" ht="15" thickBot="1">
      <c r="A97" s="179"/>
      <c r="B97" s="189" t="s">
        <v>664</v>
      </c>
      <c r="C97" s="129" t="s">
        <v>1128</v>
      </c>
      <c r="D97" s="130" t="s">
        <v>1129</v>
      </c>
      <c r="E97" s="130" t="s">
        <v>1130</v>
      </c>
      <c r="F97" s="130" t="s">
        <v>1131</v>
      </c>
      <c r="G97" s="130">
        <v>-127.03000000000009</v>
      </c>
      <c r="H97" s="130">
        <v>-161.87</v>
      </c>
      <c r="I97" s="130" t="s">
        <v>328</v>
      </c>
      <c r="J97" s="131" t="s">
        <v>328</v>
      </c>
      <c r="L97" s="190"/>
      <c r="M97" s="189" t="s">
        <v>664</v>
      </c>
      <c r="N97" s="129" t="s">
        <v>1054</v>
      </c>
      <c r="O97" s="130" t="s">
        <v>1055</v>
      </c>
      <c r="P97" s="130" t="s">
        <v>1056</v>
      </c>
      <c r="Q97" s="130" t="s">
        <v>1057</v>
      </c>
      <c r="R97" s="130">
        <v>-526.37999999999988</v>
      </c>
      <c r="S97" s="130">
        <v>-658.50999999999976</v>
      </c>
      <c r="T97" s="130" t="s">
        <v>328</v>
      </c>
      <c r="U97" s="131" t="s">
        <v>328</v>
      </c>
    </row>
    <row r="98" spans="1:21" ht="15" thickBot="1">
      <c r="A98" s="179"/>
      <c r="B98" s="189" t="s">
        <v>666</v>
      </c>
      <c r="C98" s="129" t="s">
        <v>1132</v>
      </c>
      <c r="D98" s="130" t="s">
        <v>1133</v>
      </c>
      <c r="E98" s="130" t="s">
        <v>1134</v>
      </c>
      <c r="F98" s="130" t="s">
        <v>1135</v>
      </c>
      <c r="G98" s="130">
        <v>10.030000000000001</v>
      </c>
      <c r="H98" s="130">
        <v>9.6099999999999852</v>
      </c>
      <c r="I98" s="130" t="s">
        <v>1136</v>
      </c>
      <c r="J98" s="131" t="s">
        <v>1137</v>
      </c>
      <c r="L98" s="190"/>
      <c r="M98" s="189" t="s">
        <v>666</v>
      </c>
      <c r="N98" s="129" t="s">
        <v>1058</v>
      </c>
      <c r="O98" s="130" t="s">
        <v>1059</v>
      </c>
      <c r="P98" s="130" t="s">
        <v>1060</v>
      </c>
      <c r="Q98" s="130" t="s">
        <v>1061</v>
      </c>
      <c r="R98" s="130">
        <v>-4.089999999999975</v>
      </c>
      <c r="S98" s="130">
        <v>-31.180000000000007</v>
      </c>
      <c r="T98" s="130" t="s">
        <v>1062</v>
      </c>
      <c r="U98" s="131" t="s">
        <v>1063</v>
      </c>
    </row>
    <row r="99" spans="1:21" ht="15" thickBot="1">
      <c r="A99" s="179"/>
      <c r="B99" s="189" t="s">
        <v>667</v>
      </c>
      <c r="C99" s="129" t="s">
        <v>1138</v>
      </c>
      <c r="D99" s="130" t="s">
        <v>1139</v>
      </c>
      <c r="E99" s="130" t="s">
        <v>1140</v>
      </c>
      <c r="F99" s="130" t="s">
        <v>1141</v>
      </c>
      <c r="G99" s="130">
        <v>6.8700000000000045</v>
      </c>
      <c r="H99" s="130">
        <v>28.399999999999977</v>
      </c>
      <c r="I99" s="130" t="s">
        <v>1142</v>
      </c>
      <c r="J99" s="131" t="s">
        <v>1143</v>
      </c>
      <c r="L99" s="190"/>
      <c r="M99" s="189" t="s">
        <v>667</v>
      </c>
      <c r="N99" s="129" t="s">
        <v>1064</v>
      </c>
      <c r="O99" s="130" t="s">
        <v>1065</v>
      </c>
      <c r="P99" s="130" t="s">
        <v>1066</v>
      </c>
      <c r="Q99" s="130" t="s">
        <v>1067</v>
      </c>
      <c r="R99" s="130">
        <v>-5.2199999999999989</v>
      </c>
      <c r="S99" s="130">
        <v>15.79000000000002</v>
      </c>
      <c r="T99" s="130" t="s">
        <v>1068</v>
      </c>
      <c r="U99" s="131" t="s">
        <v>1069</v>
      </c>
    </row>
    <row r="100" spans="1:21" ht="15" thickBot="1">
      <c r="A100" s="179"/>
      <c r="B100" s="189" t="s">
        <v>668</v>
      </c>
      <c r="C100" s="129" t="s">
        <v>1144</v>
      </c>
      <c r="D100" s="130" t="s">
        <v>1145</v>
      </c>
      <c r="E100" s="130" t="s">
        <v>1146</v>
      </c>
      <c r="F100" s="130" t="s">
        <v>1147</v>
      </c>
      <c r="G100" s="130">
        <v>3.7199999999999989</v>
      </c>
      <c r="H100" s="130">
        <v>-26.730000000000018</v>
      </c>
      <c r="I100" s="130" t="s">
        <v>1148</v>
      </c>
      <c r="J100" s="131" t="s">
        <v>1149</v>
      </c>
      <c r="L100" s="190"/>
      <c r="M100" s="189" t="s">
        <v>668</v>
      </c>
      <c r="N100" s="129" t="s">
        <v>1070</v>
      </c>
      <c r="O100" s="130" t="s">
        <v>1071</v>
      </c>
      <c r="P100" s="130" t="s">
        <v>1072</v>
      </c>
      <c r="Q100" s="130" t="s">
        <v>1073</v>
      </c>
      <c r="R100" s="130">
        <v>2.1699999999999875</v>
      </c>
      <c r="S100" s="130">
        <v>-26.109999999999985</v>
      </c>
      <c r="T100" s="130" t="s">
        <v>1074</v>
      </c>
      <c r="U100" s="131" t="s">
        <v>1075</v>
      </c>
    </row>
    <row r="101" spans="1:21" ht="15" thickBot="1">
      <c r="A101" s="179"/>
      <c r="B101" s="189" t="s">
        <v>681</v>
      </c>
      <c r="C101" s="129" t="s">
        <v>1150</v>
      </c>
      <c r="D101" s="130" t="s">
        <v>1151</v>
      </c>
      <c r="E101" s="130" t="s">
        <v>1152</v>
      </c>
      <c r="F101" s="130" t="s">
        <v>1153</v>
      </c>
      <c r="G101" s="130">
        <v>89.579999999999984</v>
      </c>
      <c r="H101" s="130">
        <v>66.330000000000041</v>
      </c>
      <c r="I101" s="130" t="s">
        <v>328</v>
      </c>
      <c r="J101" s="131" t="s">
        <v>328</v>
      </c>
      <c r="L101" s="190"/>
      <c r="M101" s="189" t="s">
        <v>681</v>
      </c>
      <c r="N101" s="129" t="s">
        <v>1076</v>
      </c>
      <c r="O101" s="130" t="s">
        <v>1077</v>
      </c>
      <c r="P101" s="130" t="s">
        <v>1078</v>
      </c>
      <c r="Q101" s="130" t="s">
        <v>1079</v>
      </c>
      <c r="R101" s="130">
        <v>83.480000000000018</v>
      </c>
      <c r="S101" s="130">
        <v>61.189999999999941</v>
      </c>
      <c r="T101" s="130" t="s">
        <v>328</v>
      </c>
      <c r="U101" s="131" t="s">
        <v>328</v>
      </c>
    </row>
    <row r="102" spans="1:21" ht="15" thickBot="1">
      <c r="A102" s="179"/>
      <c r="B102" s="189" t="s">
        <v>694</v>
      </c>
      <c r="C102" s="129" t="s">
        <v>1154</v>
      </c>
      <c r="D102" s="130" t="s">
        <v>1155</v>
      </c>
      <c r="E102" s="130" t="s">
        <v>1156</v>
      </c>
      <c r="F102" s="130" t="s">
        <v>1157</v>
      </c>
      <c r="G102" s="130">
        <v>-109.60999999999999</v>
      </c>
      <c r="H102" s="130">
        <v>-113.36999999999999</v>
      </c>
      <c r="I102" s="130" t="s">
        <v>328</v>
      </c>
      <c r="J102" s="131" t="s">
        <v>328</v>
      </c>
      <c r="L102" s="190"/>
      <c r="M102" s="189" t="s">
        <v>694</v>
      </c>
      <c r="N102" s="129" t="s">
        <v>1080</v>
      </c>
      <c r="O102" s="130" t="s">
        <v>1081</v>
      </c>
      <c r="P102" s="130" t="s">
        <v>1082</v>
      </c>
      <c r="Q102" s="130" t="s">
        <v>1083</v>
      </c>
      <c r="R102" s="130">
        <v>-92.679999999999978</v>
      </c>
      <c r="S102" s="130">
        <v>-55.84</v>
      </c>
      <c r="T102" s="130" t="s">
        <v>1084</v>
      </c>
      <c r="U102" s="131" t="s">
        <v>1085</v>
      </c>
    </row>
    <row r="103" spans="1:21" ht="15" thickBot="1">
      <c r="A103" s="179"/>
      <c r="B103" s="189" t="s">
        <v>697</v>
      </c>
      <c r="C103" s="129" t="s">
        <v>1158</v>
      </c>
      <c r="D103" s="130" t="s">
        <v>1159</v>
      </c>
      <c r="E103" s="130" t="s">
        <v>1160</v>
      </c>
      <c r="F103" s="130" t="s">
        <v>1161</v>
      </c>
      <c r="G103" s="130">
        <v>649.82000000000016</v>
      </c>
      <c r="H103" s="130">
        <v>581.68999999999983</v>
      </c>
      <c r="I103" s="130" t="s">
        <v>328</v>
      </c>
      <c r="J103" s="131" t="s">
        <v>328</v>
      </c>
      <c r="L103" s="190"/>
      <c r="M103" s="189" t="s">
        <v>697</v>
      </c>
      <c r="N103" s="129" t="s">
        <v>1086</v>
      </c>
      <c r="O103" s="130" t="s">
        <v>1087</v>
      </c>
      <c r="P103" s="130" t="s">
        <v>1088</v>
      </c>
      <c r="Q103" s="130" t="s">
        <v>1089</v>
      </c>
      <c r="R103" s="130">
        <v>315.5</v>
      </c>
      <c r="S103" s="130">
        <v>255.84000000000015</v>
      </c>
      <c r="T103" s="130" t="s">
        <v>328</v>
      </c>
      <c r="U103" s="131" t="s">
        <v>328</v>
      </c>
    </row>
    <row r="104" spans="1:21" ht="15" thickBot="1">
      <c r="A104" s="200"/>
      <c r="B104" s="144" t="s">
        <v>706</v>
      </c>
      <c r="C104" s="134" t="s">
        <v>1162</v>
      </c>
      <c r="D104" s="135" t="s">
        <v>1163</v>
      </c>
      <c r="E104" s="135" t="s">
        <v>1164</v>
      </c>
      <c r="F104" s="135" t="s">
        <v>1165</v>
      </c>
      <c r="G104" s="135">
        <v>1004.9399999999996</v>
      </c>
      <c r="H104" s="135">
        <v>793.78000000000065</v>
      </c>
      <c r="I104" s="135" t="s">
        <v>328</v>
      </c>
      <c r="J104" s="136" t="s">
        <v>328</v>
      </c>
      <c r="L104" s="190"/>
      <c r="M104" s="198" t="s">
        <v>706</v>
      </c>
      <c r="N104" s="134" t="s">
        <v>1090</v>
      </c>
      <c r="O104" s="135" t="s">
        <v>1091</v>
      </c>
      <c r="P104" s="135" t="s">
        <v>1092</v>
      </c>
      <c r="Q104" s="135" t="s">
        <v>1093</v>
      </c>
      <c r="R104" s="135">
        <v>133.06999999999971</v>
      </c>
      <c r="S104" s="135">
        <v>-161.5099999999984</v>
      </c>
      <c r="T104" s="135" t="s">
        <v>1094</v>
      </c>
      <c r="U104" s="136" t="s">
        <v>1095</v>
      </c>
    </row>
    <row r="105" spans="1:21" ht="15" thickBot="1">
      <c r="L105" s="201" t="s">
        <v>1096</v>
      </c>
      <c r="M105" s="199" t="s">
        <v>587</v>
      </c>
      <c r="N105" s="196" t="s">
        <v>1097</v>
      </c>
      <c r="O105" s="149" t="s">
        <v>1098</v>
      </c>
      <c r="P105" s="149" t="s">
        <v>1099</v>
      </c>
      <c r="Q105" s="149" t="s">
        <v>1100</v>
      </c>
      <c r="R105" s="149">
        <v>84.70999999999998</v>
      </c>
      <c r="S105" s="149">
        <v>57.850000000000023</v>
      </c>
      <c r="T105" s="149" t="s">
        <v>328</v>
      </c>
      <c r="U105" s="150" t="s">
        <v>328</v>
      </c>
    </row>
    <row r="106" spans="1:21" ht="15" thickBot="1">
      <c r="L106" s="190" t="s">
        <v>1101</v>
      </c>
      <c r="M106" s="189" t="s">
        <v>598</v>
      </c>
      <c r="N106" s="129" t="s">
        <v>1102</v>
      </c>
      <c r="O106" s="130" t="s">
        <v>1103</v>
      </c>
      <c r="P106" s="130" t="s">
        <v>1104</v>
      </c>
      <c r="Q106" s="130" t="s">
        <v>1105</v>
      </c>
      <c r="R106" s="130">
        <v>190.07000000000005</v>
      </c>
      <c r="S106" s="130">
        <v>131.72000000000003</v>
      </c>
      <c r="T106" s="130" t="s">
        <v>328</v>
      </c>
      <c r="U106" s="131" t="s">
        <v>328</v>
      </c>
    </row>
    <row r="107" spans="1:21" ht="15" thickBot="1">
      <c r="L107" s="190" t="s">
        <v>1107</v>
      </c>
      <c r="M107" s="189" t="s">
        <v>611</v>
      </c>
      <c r="N107" s="129" t="s">
        <v>1108</v>
      </c>
      <c r="O107" s="130" t="s">
        <v>1109</v>
      </c>
      <c r="P107" s="130" t="s">
        <v>1110</v>
      </c>
      <c r="Q107" s="130" t="s">
        <v>1111</v>
      </c>
      <c r="R107" s="130">
        <v>44.029999999999973</v>
      </c>
      <c r="S107" s="130">
        <v>26.78000000000003</v>
      </c>
      <c r="T107" s="130" t="s">
        <v>328</v>
      </c>
      <c r="U107" s="131" t="s">
        <v>328</v>
      </c>
    </row>
    <row r="108" spans="1:21" ht="15" thickBot="1">
      <c r="L108" s="190" t="s">
        <v>1113</v>
      </c>
      <c r="M108" s="189" t="s">
        <v>625</v>
      </c>
      <c r="N108" s="129" t="s">
        <v>1114</v>
      </c>
      <c r="O108" s="130" t="s">
        <v>1115</v>
      </c>
      <c r="P108" s="130" t="s">
        <v>1116</v>
      </c>
      <c r="Q108" s="130" t="s">
        <v>1117</v>
      </c>
      <c r="R108" s="130">
        <v>25.830000000000013</v>
      </c>
      <c r="S108" s="130">
        <v>24.20999999999998</v>
      </c>
      <c r="T108" s="130" t="s">
        <v>328</v>
      </c>
      <c r="U108" s="131" t="s">
        <v>328</v>
      </c>
    </row>
    <row r="109" spans="1:21" ht="15" thickBot="1">
      <c r="L109" s="190"/>
      <c r="M109" s="189" t="s">
        <v>638</v>
      </c>
      <c r="N109" s="129" t="s">
        <v>1118</v>
      </c>
      <c r="O109" s="130" t="s">
        <v>1119</v>
      </c>
      <c r="P109" s="130" t="s">
        <v>1120</v>
      </c>
      <c r="Q109" s="130" t="s">
        <v>1121</v>
      </c>
      <c r="R109" s="130">
        <v>128.67999999999984</v>
      </c>
      <c r="S109" s="130">
        <v>153.62000000000012</v>
      </c>
      <c r="T109" s="130" t="s">
        <v>1122</v>
      </c>
      <c r="U109" s="131" t="s">
        <v>945</v>
      </c>
    </row>
    <row r="110" spans="1:21" ht="15" thickBot="1">
      <c r="L110" s="190"/>
      <c r="M110" s="189" t="s">
        <v>651</v>
      </c>
      <c r="N110" s="129" t="s">
        <v>1123</v>
      </c>
      <c r="O110" s="130" t="s">
        <v>1124</v>
      </c>
      <c r="P110" s="130" t="s">
        <v>1125</v>
      </c>
      <c r="Q110" s="130" t="s">
        <v>1126</v>
      </c>
      <c r="R110" s="130">
        <v>8.2199999999999989</v>
      </c>
      <c r="S110" s="130">
        <v>15.569999999999993</v>
      </c>
      <c r="T110" s="130" t="s">
        <v>1127</v>
      </c>
      <c r="U110" s="131" t="s">
        <v>328</v>
      </c>
    </row>
    <row r="111" spans="1:21" ht="15" thickBot="1">
      <c r="L111" s="190"/>
      <c r="M111" s="189" t="s">
        <v>664</v>
      </c>
      <c r="N111" s="129" t="s">
        <v>1128</v>
      </c>
      <c r="O111" s="130" t="s">
        <v>1129</v>
      </c>
      <c r="P111" s="130" t="s">
        <v>1130</v>
      </c>
      <c r="Q111" s="130" t="s">
        <v>1131</v>
      </c>
      <c r="R111" s="130">
        <v>-127.03000000000009</v>
      </c>
      <c r="S111" s="130">
        <v>-161.87</v>
      </c>
      <c r="T111" s="130" t="s">
        <v>328</v>
      </c>
      <c r="U111" s="131" t="s">
        <v>328</v>
      </c>
    </row>
    <row r="112" spans="1:21" ht="15" thickBot="1">
      <c r="L112" s="190"/>
      <c r="M112" s="189" t="s">
        <v>666</v>
      </c>
      <c r="N112" s="129" t="s">
        <v>1132</v>
      </c>
      <c r="O112" s="130" t="s">
        <v>1133</v>
      </c>
      <c r="P112" s="130" t="s">
        <v>1134</v>
      </c>
      <c r="Q112" s="130" t="s">
        <v>1135</v>
      </c>
      <c r="R112" s="130">
        <v>10.030000000000001</v>
      </c>
      <c r="S112" s="130">
        <v>9.6099999999999852</v>
      </c>
      <c r="T112" s="130" t="s">
        <v>1136</v>
      </c>
      <c r="U112" s="131" t="s">
        <v>1137</v>
      </c>
    </row>
    <row r="113" spans="12:21" ht="15" thickBot="1">
      <c r="L113" s="190"/>
      <c r="M113" s="189" t="s">
        <v>667</v>
      </c>
      <c r="N113" s="129" t="s">
        <v>1138</v>
      </c>
      <c r="O113" s="130" t="s">
        <v>1139</v>
      </c>
      <c r="P113" s="130" t="s">
        <v>1140</v>
      </c>
      <c r="Q113" s="130" t="s">
        <v>1141</v>
      </c>
      <c r="R113" s="130">
        <v>6.8700000000000045</v>
      </c>
      <c r="S113" s="130">
        <v>28.399999999999977</v>
      </c>
      <c r="T113" s="130" t="s">
        <v>1142</v>
      </c>
      <c r="U113" s="131" t="s">
        <v>1143</v>
      </c>
    </row>
    <row r="114" spans="12:21" ht="15" thickBot="1">
      <c r="L114" s="190"/>
      <c r="M114" s="189" t="s">
        <v>668</v>
      </c>
      <c r="N114" s="129" t="s">
        <v>1144</v>
      </c>
      <c r="O114" s="130" t="s">
        <v>1145</v>
      </c>
      <c r="P114" s="130" t="s">
        <v>1146</v>
      </c>
      <c r="Q114" s="130" t="s">
        <v>1147</v>
      </c>
      <c r="R114" s="130">
        <v>3.7199999999999989</v>
      </c>
      <c r="S114" s="130">
        <v>-26.730000000000018</v>
      </c>
      <c r="T114" s="130" t="s">
        <v>1148</v>
      </c>
      <c r="U114" s="131" t="s">
        <v>1149</v>
      </c>
    </row>
    <row r="115" spans="12:21" ht="15" thickBot="1">
      <c r="L115" s="190"/>
      <c r="M115" s="189" t="s">
        <v>681</v>
      </c>
      <c r="N115" s="129" t="s">
        <v>1150</v>
      </c>
      <c r="O115" s="130" t="s">
        <v>1151</v>
      </c>
      <c r="P115" s="130" t="s">
        <v>1152</v>
      </c>
      <c r="Q115" s="130" t="s">
        <v>1153</v>
      </c>
      <c r="R115" s="130">
        <v>89.579999999999984</v>
      </c>
      <c r="S115" s="130">
        <v>66.330000000000041</v>
      </c>
      <c r="T115" s="130" t="s">
        <v>328</v>
      </c>
      <c r="U115" s="131" t="s">
        <v>328</v>
      </c>
    </row>
    <row r="116" spans="12:21" ht="15" thickBot="1">
      <c r="L116" s="190"/>
      <c r="M116" s="189" t="s">
        <v>694</v>
      </c>
      <c r="N116" s="129" t="s">
        <v>1154</v>
      </c>
      <c r="O116" s="130" t="s">
        <v>1155</v>
      </c>
      <c r="P116" s="130" t="s">
        <v>1156</v>
      </c>
      <c r="Q116" s="130" t="s">
        <v>1157</v>
      </c>
      <c r="R116" s="130">
        <v>-109.60999999999999</v>
      </c>
      <c r="S116" s="130">
        <v>-113.36999999999999</v>
      </c>
      <c r="T116" s="130" t="s">
        <v>328</v>
      </c>
      <c r="U116" s="131" t="s">
        <v>328</v>
      </c>
    </row>
    <row r="117" spans="12:21" ht="15" thickBot="1">
      <c r="L117" s="190"/>
      <c r="M117" s="189" t="s">
        <v>697</v>
      </c>
      <c r="N117" s="129" t="s">
        <v>1158</v>
      </c>
      <c r="O117" s="130" t="s">
        <v>1159</v>
      </c>
      <c r="P117" s="130" t="s">
        <v>1160</v>
      </c>
      <c r="Q117" s="130" t="s">
        <v>1161</v>
      </c>
      <c r="R117" s="130">
        <v>649.82000000000016</v>
      </c>
      <c r="S117" s="130">
        <v>581.68999999999983</v>
      </c>
      <c r="T117" s="130" t="s">
        <v>328</v>
      </c>
      <c r="U117" s="131" t="s">
        <v>328</v>
      </c>
    </row>
    <row r="118" spans="12:21" ht="15" thickBot="1">
      <c r="L118" s="192"/>
      <c r="M118" s="144" t="s">
        <v>706</v>
      </c>
      <c r="N118" s="134" t="s">
        <v>1162</v>
      </c>
      <c r="O118" s="135" t="s">
        <v>1163</v>
      </c>
      <c r="P118" s="135" t="s">
        <v>1164</v>
      </c>
      <c r="Q118" s="135" t="s">
        <v>1165</v>
      </c>
      <c r="R118" s="135">
        <v>1004.9399999999996</v>
      </c>
      <c r="S118" s="135">
        <v>793.78000000000065</v>
      </c>
      <c r="T118" s="135" t="s">
        <v>328</v>
      </c>
      <c r="U118" s="136" t="s">
        <v>328</v>
      </c>
    </row>
  </sheetData>
  <mergeCells count="12">
    <mergeCell ref="R4:S5"/>
    <mergeCell ref="T4:U5"/>
    <mergeCell ref="C5:D5"/>
    <mergeCell ref="E5:F5"/>
    <mergeCell ref="N5:O5"/>
    <mergeCell ref="P5:Q5"/>
    <mergeCell ref="C4:D4"/>
    <mergeCell ref="E4:F4"/>
    <mergeCell ref="G4:H5"/>
    <mergeCell ref="I4:J5"/>
    <mergeCell ref="N4:O4"/>
    <mergeCell ref="P4:Q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D21B4-36B0-4D3E-BF6F-CAA9718F2A10}">
  <dimension ref="A1:D6"/>
  <sheetViews>
    <sheetView workbookViewId="0">
      <selection activeCell="O14" sqref="O14"/>
    </sheetView>
  </sheetViews>
  <sheetFormatPr defaultRowHeight="14.5"/>
  <cols>
    <col min="1" max="1" width="29" customWidth="1"/>
    <col min="2" max="3" width="20.81640625" customWidth="1"/>
  </cols>
  <sheetData>
    <row r="1" spans="1:4">
      <c r="A1" s="210" t="s">
        <v>1232</v>
      </c>
      <c r="B1" s="211"/>
      <c r="C1" s="211"/>
      <c r="D1" s="212"/>
    </row>
    <row r="2" spans="1:4">
      <c r="A2" s="207" t="s">
        <v>582</v>
      </c>
      <c r="B2" s="208"/>
      <c r="C2" s="208"/>
      <c r="D2" s="209"/>
    </row>
    <row r="3" spans="1:4" ht="15" thickBot="1">
      <c r="A3" s="188"/>
      <c r="B3" s="106"/>
      <c r="C3" s="106"/>
    </row>
    <row r="4" spans="1:4" ht="15" thickBot="1">
      <c r="A4" s="204"/>
      <c r="B4" s="438" t="s">
        <v>1169</v>
      </c>
      <c r="C4" s="439"/>
    </row>
    <row r="5" spans="1:4" ht="15" thickBot="1">
      <c r="A5" s="184" t="s">
        <v>583</v>
      </c>
      <c r="B5" s="185" t="s">
        <v>556</v>
      </c>
      <c r="C5" s="186" t="s">
        <v>557</v>
      </c>
    </row>
    <row r="6" spans="1:4" ht="15" thickBot="1">
      <c r="A6" s="189" t="s">
        <v>706</v>
      </c>
      <c r="B6" s="205" t="s">
        <v>1170</v>
      </c>
      <c r="C6" s="206" t="s">
        <v>1171</v>
      </c>
    </row>
  </sheetData>
  <mergeCells count="1">
    <mergeCell ref="B4:C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C5BE4-E6E0-4772-B42F-1750F3AD0FCA}">
  <dimension ref="A1:D24"/>
  <sheetViews>
    <sheetView topLeftCell="A16" workbookViewId="0">
      <selection activeCell="L16" sqref="L16"/>
    </sheetView>
  </sheetViews>
  <sheetFormatPr defaultRowHeight="14.5"/>
  <cols>
    <col min="1" max="1" width="73.81640625" customWidth="1"/>
    <col min="2" max="2" width="25.54296875" style="214" bestFit="1" customWidth="1"/>
    <col min="4" max="4" width="34.54296875" style="215" customWidth="1"/>
  </cols>
  <sheetData>
    <row r="1" spans="1:4">
      <c r="A1" s="213" t="s">
        <v>1195</v>
      </c>
    </row>
    <row r="2" spans="1:4" ht="15" thickBot="1"/>
    <row r="3" spans="1:4" ht="26.5" thickBot="1">
      <c r="A3" s="71" t="s">
        <v>1173</v>
      </c>
      <c r="B3" s="216" t="s">
        <v>1174</v>
      </c>
      <c r="C3" s="274"/>
      <c r="D3" s="217" t="s">
        <v>1175</v>
      </c>
    </row>
    <row r="4" spans="1:4" ht="25.5" thickBot="1">
      <c r="A4" s="218" t="s">
        <v>1176</v>
      </c>
      <c r="B4" s="219">
        <v>1603405</v>
      </c>
      <c r="C4" s="274"/>
      <c r="D4" s="220">
        <v>1603405</v>
      </c>
    </row>
    <row r="5" spans="1:4" ht="25.5" thickBot="1">
      <c r="A5" s="218" t="s">
        <v>1177</v>
      </c>
      <c r="B5" s="221">
        <v>8582</v>
      </c>
      <c r="C5" s="274"/>
      <c r="D5" s="222">
        <v>8582</v>
      </c>
    </row>
    <row r="6" spans="1:4" ht="25.5" thickBot="1">
      <c r="A6" s="223" t="s">
        <v>1178</v>
      </c>
      <c r="B6" s="221">
        <v>8560</v>
      </c>
      <c r="C6" s="274"/>
      <c r="D6" s="222">
        <v>8560</v>
      </c>
    </row>
    <row r="7" spans="1:4" ht="15" thickBot="1">
      <c r="A7" s="223" t="s">
        <v>1179</v>
      </c>
      <c r="B7" s="224">
        <v>26</v>
      </c>
      <c r="C7" s="274"/>
      <c r="D7" s="225">
        <v>26</v>
      </c>
    </row>
    <row r="8" spans="1:4" ht="25.5" thickBot="1">
      <c r="A8" s="226" t="s">
        <v>1180</v>
      </c>
      <c r="B8" s="221">
        <v>4756</v>
      </c>
      <c r="C8" s="274"/>
      <c r="D8" s="227" t="s">
        <v>1181</v>
      </c>
    </row>
    <row r="9" spans="1:4" ht="15" thickBot="1">
      <c r="A9" s="226" t="s">
        <v>1182</v>
      </c>
      <c r="B9" s="440">
        <v>3681</v>
      </c>
      <c r="C9" s="274"/>
      <c r="D9" s="228" t="s">
        <v>1181</v>
      </c>
    </row>
    <row r="10" spans="1:4" ht="25.5" thickBot="1">
      <c r="A10" s="226" t="s">
        <v>1183</v>
      </c>
      <c r="B10" s="441"/>
      <c r="C10" s="274"/>
      <c r="D10" s="228" t="s">
        <v>1181</v>
      </c>
    </row>
    <row r="11" spans="1:4" ht="25.5" thickBot="1">
      <c r="A11" s="226" t="s">
        <v>1184</v>
      </c>
      <c r="B11" s="221">
        <v>3659</v>
      </c>
      <c r="C11" s="85"/>
      <c r="D11" s="228" t="s">
        <v>1181</v>
      </c>
    </row>
    <row r="12" spans="1:4" ht="44" thickBot="1">
      <c r="A12" s="226" t="s">
        <v>1185</v>
      </c>
      <c r="B12" s="229">
        <v>3575</v>
      </c>
      <c r="C12" s="85"/>
      <c r="D12" s="230" t="s">
        <v>3620</v>
      </c>
    </row>
    <row r="13" spans="1:4" ht="75.5" thickBot="1">
      <c r="A13" s="226" t="s">
        <v>1186</v>
      </c>
      <c r="B13" s="231">
        <v>2184</v>
      </c>
      <c r="C13" s="274"/>
      <c r="D13" s="232" t="s">
        <v>3619</v>
      </c>
    </row>
    <row r="14" spans="1:4" ht="38" thickBot="1">
      <c r="A14" s="218" t="s">
        <v>1187</v>
      </c>
      <c r="B14" s="221">
        <v>1839</v>
      </c>
      <c r="C14" s="85"/>
      <c r="D14" s="233">
        <v>2454</v>
      </c>
    </row>
    <row r="15" spans="1:4" ht="26" thickBot="1">
      <c r="A15" s="218" t="s">
        <v>1188</v>
      </c>
      <c r="B15" s="221">
        <v>1652</v>
      </c>
      <c r="C15" s="274"/>
      <c r="D15" s="233">
        <v>2113</v>
      </c>
    </row>
    <row r="16" spans="1:4" ht="26" thickBot="1">
      <c r="A16" s="226" t="s">
        <v>1189</v>
      </c>
      <c r="B16" s="221">
        <v>1498</v>
      </c>
      <c r="C16" s="274"/>
      <c r="D16" s="233">
        <v>1863</v>
      </c>
    </row>
    <row r="17" spans="1:4" ht="38.5" thickBot="1">
      <c r="A17" s="234" t="s">
        <v>1190</v>
      </c>
      <c r="B17" s="235">
        <v>1425</v>
      </c>
      <c r="C17" s="85"/>
      <c r="D17" s="236">
        <v>1748</v>
      </c>
    </row>
    <row r="18" spans="1:4" ht="38" thickBot="1">
      <c r="A18" s="237" t="s">
        <v>1191</v>
      </c>
      <c r="B18" s="238">
        <v>1370</v>
      </c>
      <c r="C18" s="85"/>
      <c r="D18" s="239">
        <v>1666</v>
      </c>
    </row>
    <row r="19" spans="1:4">
      <c r="A19" s="240" t="s">
        <v>1192</v>
      </c>
      <c r="C19" s="85"/>
    </row>
    <row r="20" spans="1:4" ht="15" thickBot="1">
      <c r="A20" s="274"/>
      <c r="C20" s="274"/>
    </row>
    <row r="21" spans="1:4" ht="15" thickBot="1">
      <c r="A21" s="241" t="s">
        <v>1193</v>
      </c>
      <c r="B21" s="242">
        <f>B18+D18</f>
        <v>3036</v>
      </c>
      <c r="C21" s="274"/>
    </row>
    <row r="22" spans="1:4">
      <c r="A22" s="274"/>
      <c r="C22" s="274"/>
    </row>
    <row r="23" spans="1:4">
      <c r="A23" s="243" t="s">
        <v>1194</v>
      </c>
      <c r="B23" s="244">
        <f>B12-B13</f>
        <v>1391</v>
      </c>
      <c r="C23" s="274"/>
    </row>
    <row r="24" spans="1:4">
      <c r="B24" s="245"/>
    </row>
  </sheetData>
  <mergeCells count="1">
    <mergeCell ref="B9:B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D6D0-0226-4005-BFF5-96D247734F98}">
  <dimension ref="A1:G14"/>
  <sheetViews>
    <sheetView workbookViewId="0">
      <selection activeCell="G22" sqref="G22"/>
    </sheetView>
  </sheetViews>
  <sheetFormatPr defaultRowHeight="14.5"/>
  <cols>
    <col min="1" max="1" width="20.54296875" customWidth="1"/>
    <col min="2" max="2" width="17" customWidth="1"/>
    <col min="3" max="3" width="19" customWidth="1"/>
    <col min="4" max="4" width="14.453125" customWidth="1"/>
    <col min="5" max="5" width="14" customWidth="1"/>
    <col min="6" max="6" width="21.81640625" customWidth="1"/>
  </cols>
  <sheetData>
    <row r="1" spans="1:7">
      <c r="A1" s="142" t="s">
        <v>1231</v>
      </c>
      <c r="B1" s="211"/>
      <c r="C1" s="211"/>
      <c r="D1" s="211"/>
      <c r="E1" s="211"/>
      <c r="F1" s="211"/>
      <c r="G1" s="398"/>
    </row>
    <row r="2" spans="1:7" ht="15" thickBot="1">
      <c r="B2" s="106"/>
      <c r="C2" s="106"/>
      <c r="D2" s="106"/>
      <c r="E2" s="106"/>
      <c r="F2" s="106"/>
    </row>
    <row r="3" spans="1:7">
      <c r="A3" s="248"/>
      <c r="B3" s="249"/>
      <c r="C3" s="249"/>
      <c r="D3" s="249"/>
      <c r="E3" s="249"/>
      <c r="F3" s="250" t="s">
        <v>251</v>
      </c>
    </row>
    <row r="4" spans="1:7">
      <c r="A4" s="251"/>
      <c r="B4" s="246" t="s">
        <v>1197</v>
      </c>
      <c r="C4" s="246" t="s">
        <v>253</v>
      </c>
      <c r="D4" s="246" t="s">
        <v>254</v>
      </c>
      <c r="E4" s="246" t="s">
        <v>255</v>
      </c>
      <c r="F4" s="252" t="s">
        <v>1198</v>
      </c>
    </row>
    <row r="5" spans="1:7" ht="15" thickBot="1">
      <c r="A5" s="262"/>
      <c r="B5" s="263" t="s">
        <v>257</v>
      </c>
      <c r="C5" s="263" t="s">
        <v>1199</v>
      </c>
      <c r="D5" s="263" t="s">
        <v>1200</v>
      </c>
      <c r="E5" s="263" t="s">
        <v>1200</v>
      </c>
      <c r="F5" s="264" t="s">
        <v>1201</v>
      </c>
    </row>
    <row r="6" spans="1:7">
      <c r="A6" s="259" t="s">
        <v>260</v>
      </c>
      <c r="B6" s="260">
        <v>1063405</v>
      </c>
      <c r="C6" s="260">
        <v>3575</v>
      </c>
      <c r="D6" s="260">
        <v>2184</v>
      </c>
      <c r="E6" s="260">
        <v>1370</v>
      </c>
      <c r="F6" s="261">
        <v>1391</v>
      </c>
    </row>
    <row r="7" spans="1:7">
      <c r="A7" s="253" t="s">
        <v>261</v>
      </c>
      <c r="B7" s="247" t="s">
        <v>1202</v>
      </c>
      <c r="C7" s="247" t="s">
        <v>1203</v>
      </c>
      <c r="D7" s="247" t="s">
        <v>1204</v>
      </c>
      <c r="E7" s="247" t="s">
        <v>1205</v>
      </c>
      <c r="F7" s="254" t="s">
        <v>1206</v>
      </c>
    </row>
    <row r="8" spans="1:7">
      <c r="A8" s="253" t="s">
        <v>267</v>
      </c>
      <c r="B8" s="247" t="s">
        <v>1207</v>
      </c>
      <c r="C8" s="247" t="s">
        <v>1208</v>
      </c>
      <c r="D8" s="247" t="s">
        <v>1209</v>
      </c>
      <c r="E8" s="247" t="s">
        <v>1210</v>
      </c>
      <c r="F8" s="254" t="s">
        <v>1211</v>
      </c>
    </row>
    <row r="9" spans="1:7">
      <c r="A9" s="253" t="s">
        <v>273</v>
      </c>
      <c r="B9" s="247"/>
      <c r="C9" s="247"/>
      <c r="D9" s="247"/>
      <c r="E9" s="247"/>
      <c r="F9" s="254"/>
    </row>
    <row r="10" spans="1:7">
      <c r="A10" s="253" t="s">
        <v>1212</v>
      </c>
      <c r="B10" s="247" t="s">
        <v>1213</v>
      </c>
      <c r="C10" s="247"/>
      <c r="D10" s="247"/>
      <c r="E10" s="247"/>
      <c r="F10" s="254"/>
    </row>
    <row r="11" spans="1:7">
      <c r="A11" s="253" t="s">
        <v>353</v>
      </c>
      <c r="B11" s="247" t="s">
        <v>1214</v>
      </c>
      <c r="C11" s="247" t="s">
        <v>1215</v>
      </c>
      <c r="D11" s="247"/>
      <c r="E11" s="247"/>
      <c r="F11" s="254"/>
    </row>
    <row r="12" spans="1:7">
      <c r="A12" s="255" t="s">
        <v>357</v>
      </c>
      <c r="B12" s="247" t="s">
        <v>1216</v>
      </c>
      <c r="C12" s="247" t="s">
        <v>1217</v>
      </c>
      <c r="D12" s="247" t="s">
        <v>1218</v>
      </c>
      <c r="E12" s="247" t="s">
        <v>1219</v>
      </c>
      <c r="F12" s="254" t="s">
        <v>1220</v>
      </c>
    </row>
    <row r="13" spans="1:7">
      <c r="A13" s="255" t="s">
        <v>361</v>
      </c>
      <c r="B13" s="247" t="s">
        <v>1221</v>
      </c>
      <c r="C13" s="247" t="s">
        <v>1222</v>
      </c>
      <c r="D13" s="247" t="s">
        <v>1223</v>
      </c>
      <c r="E13" s="247" t="s">
        <v>1224</v>
      </c>
      <c r="F13" s="254" t="s">
        <v>1225</v>
      </c>
    </row>
    <row r="14" spans="1:7" ht="15" thickBot="1">
      <c r="A14" s="256" t="s">
        <v>365</v>
      </c>
      <c r="B14" s="257" t="s">
        <v>1226</v>
      </c>
      <c r="C14" s="257" t="s">
        <v>1227</v>
      </c>
      <c r="D14" s="257" t="s">
        <v>1228</v>
      </c>
      <c r="E14" s="257" t="s">
        <v>1229</v>
      </c>
      <c r="F14" s="258" t="s">
        <v>1230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3A8C3-7021-4F9B-A6A2-722C09B62280}">
  <dimension ref="A1:E50"/>
  <sheetViews>
    <sheetView topLeftCell="A25" workbookViewId="0"/>
  </sheetViews>
  <sheetFormatPr defaultRowHeight="14.5"/>
  <cols>
    <col min="1" max="1" width="55" customWidth="1"/>
    <col min="2" max="2" width="20" customWidth="1"/>
    <col min="3" max="3" width="18" customWidth="1"/>
    <col min="4" max="4" width="19.1796875" customWidth="1"/>
    <col min="5" max="5" width="7.453125" bestFit="1" customWidth="1"/>
  </cols>
  <sheetData>
    <row r="1" spans="1:5" ht="15.5">
      <c r="A1" s="273" t="s">
        <v>1362</v>
      </c>
      <c r="B1" s="143"/>
      <c r="C1" s="143"/>
      <c r="D1" s="143"/>
      <c r="E1" s="143"/>
    </row>
    <row r="2" spans="1:5" ht="15" thickBot="1">
      <c r="A2" s="265"/>
    </row>
    <row r="3" spans="1:5">
      <c r="A3" s="268"/>
      <c r="B3" s="416" t="s">
        <v>1233</v>
      </c>
      <c r="C3" s="416"/>
      <c r="D3" s="416"/>
      <c r="E3" s="417"/>
    </row>
    <row r="4" spans="1:5" ht="15" thickBot="1">
      <c r="A4" s="272" t="s">
        <v>27</v>
      </c>
      <c r="B4" s="158" t="s">
        <v>316</v>
      </c>
      <c r="C4" s="158" t="s">
        <v>317</v>
      </c>
      <c r="D4" s="158" t="s">
        <v>318</v>
      </c>
      <c r="E4" s="153" t="s">
        <v>319</v>
      </c>
    </row>
    <row r="5" spans="1:5">
      <c r="A5" s="271" t="s">
        <v>260</v>
      </c>
      <c r="B5" s="157" t="s">
        <v>1234</v>
      </c>
      <c r="C5" s="157" t="s">
        <v>1235</v>
      </c>
      <c r="D5" s="157" t="s">
        <v>1236</v>
      </c>
      <c r="E5" s="150" t="s">
        <v>323</v>
      </c>
    </row>
    <row r="6" spans="1:5">
      <c r="A6" s="139" t="s">
        <v>324</v>
      </c>
      <c r="B6" s="130" t="s">
        <v>1237</v>
      </c>
      <c r="C6" s="130" t="s">
        <v>1238</v>
      </c>
      <c r="D6" s="130" t="s">
        <v>1239</v>
      </c>
      <c r="E6" s="131" t="s">
        <v>1240</v>
      </c>
    </row>
    <row r="7" spans="1:5">
      <c r="A7" s="139" t="s">
        <v>329</v>
      </c>
      <c r="B7" s="130" t="s">
        <v>1241</v>
      </c>
      <c r="C7" s="130" t="s">
        <v>1241</v>
      </c>
      <c r="D7" s="130" t="s">
        <v>1241</v>
      </c>
      <c r="E7" s="131" t="s">
        <v>1242</v>
      </c>
    </row>
    <row r="8" spans="1:5">
      <c r="A8" s="139" t="s">
        <v>333</v>
      </c>
      <c r="B8" s="130" t="s">
        <v>1243</v>
      </c>
      <c r="C8" s="130" t="s">
        <v>1244</v>
      </c>
      <c r="D8" s="130" t="s">
        <v>1245</v>
      </c>
      <c r="E8" s="131" t="s">
        <v>1246</v>
      </c>
    </row>
    <row r="9" spans="1:5">
      <c r="A9" s="139" t="s">
        <v>337</v>
      </c>
      <c r="B9" s="130" t="s">
        <v>1247</v>
      </c>
      <c r="C9" s="130" t="s">
        <v>1210</v>
      </c>
      <c r="D9" s="130" t="s">
        <v>1247</v>
      </c>
      <c r="E9" s="131" t="s">
        <v>1248</v>
      </c>
    </row>
    <row r="10" spans="1:5">
      <c r="A10" s="139" t="s">
        <v>340</v>
      </c>
      <c r="B10" s="130"/>
      <c r="C10" s="130"/>
      <c r="D10" s="130"/>
      <c r="E10" s="131"/>
    </row>
    <row r="11" spans="1:5">
      <c r="A11" s="139" t="s">
        <v>357</v>
      </c>
      <c r="B11" s="130" t="s">
        <v>1249</v>
      </c>
      <c r="C11" s="130" t="s">
        <v>1219</v>
      </c>
      <c r="D11" s="130" t="s">
        <v>1250</v>
      </c>
      <c r="E11" s="131" t="s">
        <v>1251</v>
      </c>
    </row>
    <row r="12" spans="1:5">
      <c r="A12" s="139" t="s">
        <v>361</v>
      </c>
      <c r="B12" s="130" t="s">
        <v>1252</v>
      </c>
      <c r="C12" s="130" t="s">
        <v>1224</v>
      </c>
      <c r="D12" s="130" t="s">
        <v>1253</v>
      </c>
      <c r="E12" s="131" t="s">
        <v>323</v>
      </c>
    </row>
    <row r="13" spans="1:5">
      <c r="A13" s="139" t="s">
        <v>365</v>
      </c>
      <c r="B13" s="130" t="s">
        <v>1254</v>
      </c>
      <c r="C13" s="130" t="s">
        <v>1229</v>
      </c>
      <c r="D13" s="130" t="s">
        <v>1255</v>
      </c>
      <c r="E13" s="131" t="s">
        <v>323</v>
      </c>
    </row>
    <row r="14" spans="1:5">
      <c r="A14" s="139" t="s">
        <v>369</v>
      </c>
      <c r="B14" s="266"/>
      <c r="C14" s="266"/>
      <c r="D14" s="266"/>
      <c r="E14" s="267"/>
    </row>
    <row r="15" spans="1:5">
      <c r="A15" s="139" t="s">
        <v>357</v>
      </c>
      <c r="B15" s="130" t="s">
        <v>1256</v>
      </c>
      <c r="C15" s="130" t="s">
        <v>1257</v>
      </c>
      <c r="D15" s="130" t="s">
        <v>1258</v>
      </c>
      <c r="E15" s="131" t="s">
        <v>1259</v>
      </c>
    </row>
    <row r="16" spans="1:5">
      <c r="A16" s="139" t="s">
        <v>361</v>
      </c>
      <c r="B16" s="130" t="s">
        <v>1260</v>
      </c>
      <c r="C16" s="130" t="s">
        <v>1261</v>
      </c>
      <c r="D16" s="130" t="s">
        <v>1262</v>
      </c>
      <c r="E16" s="131" t="s">
        <v>323</v>
      </c>
    </row>
    <row r="17" spans="1:5">
      <c r="A17" s="139" t="s">
        <v>365</v>
      </c>
      <c r="B17" s="130" t="s">
        <v>1263</v>
      </c>
      <c r="C17" s="130" t="s">
        <v>1264</v>
      </c>
      <c r="D17" s="130" t="s">
        <v>1265</v>
      </c>
      <c r="E17" s="131" t="s">
        <v>323</v>
      </c>
    </row>
    <row r="18" spans="1:5">
      <c r="A18" s="139" t="s">
        <v>388</v>
      </c>
      <c r="B18" s="130" t="s">
        <v>1266</v>
      </c>
      <c r="C18" s="130" t="s">
        <v>1267</v>
      </c>
      <c r="D18" s="130" t="s">
        <v>1268</v>
      </c>
      <c r="E18" s="131" t="s">
        <v>1269</v>
      </c>
    </row>
    <row r="19" spans="1:5">
      <c r="A19" s="139" t="s">
        <v>392</v>
      </c>
      <c r="B19" s="130"/>
      <c r="C19" s="130"/>
      <c r="D19" s="130"/>
      <c r="E19" s="131"/>
    </row>
    <row r="20" spans="1:5">
      <c r="A20" s="140" t="s">
        <v>393</v>
      </c>
      <c r="B20" s="130" t="s">
        <v>1270</v>
      </c>
      <c r="C20" s="130" t="s">
        <v>1271</v>
      </c>
      <c r="D20" s="130" t="s">
        <v>1272</v>
      </c>
      <c r="E20" s="131" t="s">
        <v>1273</v>
      </c>
    </row>
    <row r="21" spans="1:5">
      <c r="A21" s="140" t="s">
        <v>397</v>
      </c>
      <c r="B21" s="130" t="s">
        <v>1274</v>
      </c>
      <c r="C21" s="130" t="s">
        <v>1275</v>
      </c>
      <c r="D21" s="130" t="s">
        <v>1276</v>
      </c>
      <c r="E21" s="131" t="s">
        <v>323</v>
      </c>
    </row>
    <row r="22" spans="1:5">
      <c r="A22" s="140" t="s">
        <v>401</v>
      </c>
      <c r="B22" s="130" t="s">
        <v>1277</v>
      </c>
      <c r="C22" s="130" t="s">
        <v>1278</v>
      </c>
      <c r="D22" s="130" t="s">
        <v>1279</v>
      </c>
      <c r="E22" s="131" t="s">
        <v>323</v>
      </c>
    </row>
    <row r="23" spans="1:5">
      <c r="A23" s="140" t="s">
        <v>405</v>
      </c>
      <c r="B23" s="130" t="s">
        <v>1280</v>
      </c>
      <c r="C23" s="130" t="s">
        <v>1281</v>
      </c>
      <c r="D23" s="130" t="s">
        <v>1282</v>
      </c>
      <c r="E23" s="131" t="s">
        <v>323</v>
      </c>
    </row>
    <row r="24" spans="1:5">
      <c r="A24" s="140" t="s">
        <v>409</v>
      </c>
      <c r="B24" s="130" t="s">
        <v>1283</v>
      </c>
      <c r="C24" s="130" t="s">
        <v>1284</v>
      </c>
      <c r="D24" s="130" t="s">
        <v>1285</v>
      </c>
      <c r="E24" s="131" t="s">
        <v>323</v>
      </c>
    </row>
    <row r="25" spans="1:5">
      <c r="A25" s="140" t="s">
        <v>413</v>
      </c>
      <c r="B25" s="130" t="s">
        <v>1286</v>
      </c>
      <c r="C25" s="130" t="s">
        <v>1287</v>
      </c>
      <c r="D25" s="130" t="s">
        <v>1288</v>
      </c>
      <c r="E25" s="131" t="s">
        <v>323</v>
      </c>
    </row>
    <row r="26" spans="1:5">
      <c r="A26" s="140" t="s">
        <v>417</v>
      </c>
      <c r="B26" s="130" t="s">
        <v>1289</v>
      </c>
      <c r="C26" s="130" t="s">
        <v>1290</v>
      </c>
      <c r="D26" s="130" t="s">
        <v>1291</v>
      </c>
      <c r="E26" s="131" t="s">
        <v>323</v>
      </c>
    </row>
    <row r="27" spans="1:5">
      <c r="A27" s="140" t="s">
        <v>421</v>
      </c>
      <c r="B27" s="130" t="s">
        <v>1292</v>
      </c>
      <c r="C27" s="130" t="s">
        <v>1293</v>
      </c>
      <c r="D27" s="130" t="s">
        <v>1294</v>
      </c>
      <c r="E27" s="131" t="s">
        <v>323</v>
      </c>
    </row>
    <row r="28" spans="1:5">
      <c r="A28" s="140" t="s">
        <v>425</v>
      </c>
      <c r="B28" s="130" t="s">
        <v>1295</v>
      </c>
      <c r="C28" s="130" t="s">
        <v>1296</v>
      </c>
      <c r="D28" s="130" t="s">
        <v>1297</v>
      </c>
      <c r="E28" s="131" t="s">
        <v>323</v>
      </c>
    </row>
    <row r="29" spans="1:5">
      <c r="A29" s="140" t="s">
        <v>429</v>
      </c>
      <c r="B29" s="130" t="s">
        <v>1298</v>
      </c>
      <c r="C29" s="130" t="s">
        <v>1299</v>
      </c>
      <c r="D29" s="130" t="s">
        <v>1300</v>
      </c>
      <c r="E29" s="131" t="s">
        <v>323</v>
      </c>
    </row>
    <row r="30" spans="1:5">
      <c r="A30" s="140" t="s">
        <v>433</v>
      </c>
      <c r="B30" s="130" t="s">
        <v>1301</v>
      </c>
      <c r="C30" s="130" t="s">
        <v>1302</v>
      </c>
      <c r="D30" s="130" t="s">
        <v>1303</v>
      </c>
      <c r="E30" s="131" t="s">
        <v>323</v>
      </c>
    </row>
    <row r="31" spans="1:5">
      <c r="A31" s="139" t="s">
        <v>437</v>
      </c>
      <c r="B31" s="266"/>
      <c r="C31" s="266"/>
      <c r="D31" s="266"/>
      <c r="E31" s="267"/>
    </row>
    <row r="32" spans="1:5">
      <c r="A32" s="140" t="s">
        <v>417</v>
      </c>
      <c r="B32" s="130" t="s">
        <v>1304</v>
      </c>
      <c r="C32" s="130" t="s">
        <v>1305</v>
      </c>
      <c r="D32" s="130" t="s">
        <v>1306</v>
      </c>
      <c r="E32" s="131" t="s">
        <v>1307</v>
      </c>
    </row>
    <row r="33" spans="1:5">
      <c r="A33" s="140" t="s">
        <v>421</v>
      </c>
      <c r="B33" s="130" t="s">
        <v>1308</v>
      </c>
      <c r="C33" s="130" t="s">
        <v>1309</v>
      </c>
      <c r="D33" s="130" t="s">
        <v>1310</v>
      </c>
      <c r="E33" s="131" t="s">
        <v>323</v>
      </c>
    </row>
    <row r="34" spans="1:5">
      <c r="A34" s="140" t="s">
        <v>425</v>
      </c>
      <c r="B34" s="130" t="s">
        <v>1311</v>
      </c>
      <c r="C34" s="130" t="s">
        <v>1312</v>
      </c>
      <c r="D34" s="130" t="s">
        <v>1313</v>
      </c>
      <c r="E34" s="131" t="s">
        <v>323</v>
      </c>
    </row>
    <row r="35" spans="1:5">
      <c r="A35" s="140" t="s">
        <v>429</v>
      </c>
      <c r="B35" s="130" t="s">
        <v>1314</v>
      </c>
      <c r="C35" s="130" t="s">
        <v>1315</v>
      </c>
      <c r="D35" s="130" t="s">
        <v>1316</v>
      </c>
      <c r="E35" s="131" t="s">
        <v>323</v>
      </c>
    </row>
    <row r="36" spans="1:5">
      <c r="A36" s="140" t="s">
        <v>433</v>
      </c>
      <c r="B36" s="130" t="s">
        <v>1317</v>
      </c>
      <c r="C36" s="130" t="s">
        <v>1318</v>
      </c>
      <c r="D36" s="130" t="s">
        <v>1319</v>
      </c>
      <c r="E36" s="131" t="s">
        <v>323</v>
      </c>
    </row>
    <row r="37" spans="1:5">
      <c r="A37" s="139" t="s">
        <v>1320</v>
      </c>
      <c r="B37" s="266"/>
      <c r="C37" s="266"/>
      <c r="D37" s="266"/>
      <c r="E37" s="267"/>
    </row>
    <row r="38" spans="1:5">
      <c r="A38" s="139" t="s">
        <v>454</v>
      </c>
      <c r="B38" s="130" t="s">
        <v>1321</v>
      </c>
      <c r="C38" s="130" t="s">
        <v>1322</v>
      </c>
      <c r="D38" s="130" t="s">
        <v>1323</v>
      </c>
      <c r="E38" s="131" t="s">
        <v>1324</v>
      </c>
    </row>
    <row r="39" spans="1:5">
      <c r="A39" s="139" t="s">
        <v>458</v>
      </c>
      <c r="B39" s="130" t="s">
        <v>1325</v>
      </c>
      <c r="C39" s="130" t="s">
        <v>1326</v>
      </c>
      <c r="D39" s="130" t="s">
        <v>1327</v>
      </c>
      <c r="E39" s="131" t="s">
        <v>323</v>
      </c>
    </row>
    <row r="40" spans="1:5">
      <c r="A40" s="139" t="s">
        <v>462</v>
      </c>
      <c r="B40" s="130" t="s">
        <v>1328</v>
      </c>
      <c r="C40" s="130" t="s">
        <v>1329</v>
      </c>
      <c r="D40" s="130" t="s">
        <v>1330</v>
      </c>
      <c r="E40" s="131" t="s">
        <v>323</v>
      </c>
    </row>
    <row r="41" spans="1:5">
      <c r="A41" s="139" t="s">
        <v>466</v>
      </c>
      <c r="B41" s="130" t="s">
        <v>1331</v>
      </c>
      <c r="C41" s="130" t="s">
        <v>1332</v>
      </c>
      <c r="D41" s="130" t="s">
        <v>1333</v>
      </c>
      <c r="E41" s="131" t="s">
        <v>323</v>
      </c>
    </row>
    <row r="42" spans="1:5">
      <c r="A42" s="139" t="s">
        <v>470</v>
      </c>
      <c r="B42" s="130" t="s">
        <v>1334</v>
      </c>
      <c r="C42" s="130" t="s">
        <v>1335</v>
      </c>
      <c r="D42" s="130" t="s">
        <v>1336</v>
      </c>
      <c r="E42" s="131" t="s">
        <v>323</v>
      </c>
    </row>
    <row r="43" spans="1:5">
      <c r="A43" s="139" t="s">
        <v>474</v>
      </c>
      <c r="B43" s="266"/>
      <c r="C43" s="266"/>
      <c r="D43" s="266"/>
      <c r="E43" s="267"/>
    </row>
    <row r="44" spans="1:5">
      <c r="A44" s="139" t="s">
        <v>1337</v>
      </c>
      <c r="B44" s="266" t="s">
        <v>1338</v>
      </c>
      <c r="C44" s="266" t="s">
        <v>1338</v>
      </c>
      <c r="D44" s="266" t="s">
        <v>1338</v>
      </c>
      <c r="E44" s="269" t="s">
        <v>1339</v>
      </c>
    </row>
    <row r="45" spans="1:5">
      <c r="A45" s="139" t="s">
        <v>1340</v>
      </c>
      <c r="B45" s="130"/>
      <c r="C45" s="130"/>
      <c r="D45" s="130"/>
      <c r="E45" s="131"/>
    </row>
    <row r="46" spans="1:5">
      <c r="A46" s="140" t="s">
        <v>1341</v>
      </c>
      <c r="B46" s="130" t="s">
        <v>1342</v>
      </c>
      <c r="C46" s="130" t="s">
        <v>1343</v>
      </c>
      <c r="D46" s="130" t="s">
        <v>1344</v>
      </c>
      <c r="E46" s="131" t="s">
        <v>1345</v>
      </c>
    </row>
    <row r="47" spans="1:5">
      <c r="A47" s="140" t="s">
        <v>1346</v>
      </c>
      <c r="B47" s="130" t="s">
        <v>1347</v>
      </c>
      <c r="C47" s="130" t="s">
        <v>1348</v>
      </c>
      <c r="D47" s="130" t="s">
        <v>1349</v>
      </c>
      <c r="E47" s="131" t="s">
        <v>323</v>
      </c>
    </row>
    <row r="48" spans="1:5">
      <c r="A48" s="140" t="s">
        <v>1350</v>
      </c>
      <c r="B48" s="130" t="s">
        <v>1351</v>
      </c>
      <c r="C48" s="130" t="s">
        <v>1352</v>
      </c>
      <c r="D48" s="130" t="s">
        <v>1353</v>
      </c>
      <c r="E48" s="131" t="s">
        <v>323</v>
      </c>
    </row>
    <row r="49" spans="1:5">
      <c r="A49" s="140" t="s">
        <v>1354</v>
      </c>
      <c r="B49" s="130" t="s">
        <v>1355</v>
      </c>
      <c r="C49" s="130" t="s">
        <v>1356</v>
      </c>
      <c r="D49" s="130" t="s">
        <v>1357</v>
      </c>
      <c r="E49" s="131" t="s">
        <v>323</v>
      </c>
    </row>
    <row r="50" spans="1:5" ht="15" thickBot="1">
      <c r="A50" s="270" t="s">
        <v>1358</v>
      </c>
      <c r="B50" s="135" t="s">
        <v>1359</v>
      </c>
      <c r="C50" s="135" t="s">
        <v>1360</v>
      </c>
      <c r="D50" s="135" t="s">
        <v>1361</v>
      </c>
      <c r="E50" s="136" t="s">
        <v>323</v>
      </c>
    </row>
  </sheetData>
  <mergeCells count="1">
    <mergeCell ref="B3:E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A01C3-2022-456B-B1D1-347D278D9C8F}">
  <dimension ref="A1:E19"/>
  <sheetViews>
    <sheetView workbookViewId="0"/>
  </sheetViews>
  <sheetFormatPr defaultRowHeight="14.5"/>
  <cols>
    <col min="1" max="1" width="38" customWidth="1"/>
    <col min="2" max="4" width="11" bestFit="1" customWidth="1"/>
    <col min="5" max="5" width="7.453125" bestFit="1" customWidth="1"/>
  </cols>
  <sheetData>
    <row r="1" spans="1:5" ht="15.5">
      <c r="A1" s="276" t="s">
        <v>1399</v>
      </c>
      <c r="B1" s="143"/>
      <c r="C1" s="143"/>
      <c r="D1" s="143"/>
      <c r="E1" s="143"/>
    </row>
    <row r="2" spans="1:5" ht="15" thickBot="1"/>
    <row r="3" spans="1:5">
      <c r="A3" s="151"/>
      <c r="B3" s="416" t="s">
        <v>1233</v>
      </c>
      <c r="C3" s="416"/>
      <c r="D3" s="416"/>
      <c r="E3" s="417"/>
    </row>
    <row r="4" spans="1:5" ht="15" thickBot="1">
      <c r="A4" s="152"/>
      <c r="B4" s="158" t="s">
        <v>316</v>
      </c>
      <c r="C4" s="158" t="s">
        <v>317</v>
      </c>
      <c r="D4" s="158" t="s">
        <v>318</v>
      </c>
      <c r="E4" s="153" t="s">
        <v>319</v>
      </c>
    </row>
    <row r="5" spans="1:5">
      <c r="A5" s="161" t="s">
        <v>1365</v>
      </c>
      <c r="B5" s="157" t="s">
        <v>1234</v>
      </c>
      <c r="C5" s="157" t="s">
        <v>1235</v>
      </c>
      <c r="D5" s="157" t="s">
        <v>1236</v>
      </c>
      <c r="E5" s="275"/>
    </row>
    <row r="6" spans="1:5">
      <c r="A6" s="146" t="s">
        <v>498</v>
      </c>
      <c r="B6" s="130" t="s">
        <v>1366</v>
      </c>
      <c r="C6" s="130" t="s">
        <v>1356</v>
      </c>
      <c r="D6" s="130" t="s">
        <v>1367</v>
      </c>
      <c r="E6" s="131" t="s">
        <v>1368</v>
      </c>
    </row>
    <row r="7" spans="1:5">
      <c r="A7" s="146" t="s">
        <v>502</v>
      </c>
      <c r="B7" s="130" t="s">
        <v>1369</v>
      </c>
      <c r="C7" s="130" t="s">
        <v>1370</v>
      </c>
      <c r="D7" s="130" t="s">
        <v>1371</v>
      </c>
      <c r="E7" s="131" t="s">
        <v>323</v>
      </c>
    </row>
    <row r="8" spans="1:5">
      <c r="A8" s="146" t="s">
        <v>506</v>
      </c>
      <c r="B8" s="130" t="s">
        <v>1372</v>
      </c>
      <c r="C8" s="130" t="s">
        <v>1302</v>
      </c>
      <c r="D8" s="130" t="s">
        <v>1373</v>
      </c>
      <c r="E8" s="131" t="s">
        <v>323</v>
      </c>
    </row>
    <row r="9" spans="1:5">
      <c r="A9" s="146" t="s">
        <v>510</v>
      </c>
      <c r="B9" s="130" t="s">
        <v>1374</v>
      </c>
      <c r="C9" s="130" t="s">
        <v>1281</v>
      </c>
      <c r="D9" s="130" t="s">
        <v>1375</v>
      </c>
      <c r="E9" s="131" t="s">
        <v>323</v>
      </c>
    </row>
    <row r="10" spans="1:5">
      <c r="A10" s="146" t="s">
        <v>514</v>
      </c>
      <c r="B10" s="130" t="s">
        <v>1376</v>
      </c>
      <c r="C10" s="130" t="s">
        <v>1356</v>
      </c>
      <c r="D10" s="130" t="s">
        <v>1377</v>
      </c>
      <c r="E10" s="131" t="s">
        <v>323</v>
      </c>
    </row>
    <row r="11" spans="1:5">
      <c r="A11" s="146" t="s">
        <v>518</v>
      </c>
      <c r="B11" s="130" t="s">
        <v>1378</v>
      </c>
      <c r="C11" s="130" t="s">
        <v>1379</v>
      </c>
      <c r="D11" s="130" t="s">
        <v>1380</v>
      </c>
      <c r="E11" s="131" t="s">
        <v>323</v>
      </c>
    </row>
    <row r="12" spans="1:5">
      <c r="A12" s="146" t="s">
        <v>522</v>
      </c>
      <c r="B12" s="130" t="s">
        <v>1381</v>
      </c>
      <c r="C12" s="130" t="s">
        <v>1284</v>
      </c>
      <c r="D12" s="130" t="s">
        <v>1382</v>
      </c>
      <c r="E12" s="131" t="s">
        <v>323</v>
      </c>
    </row>
    <row r="13" spans="1:5">
      <c r="A13" s="146" t="s">
        <v>526</v>
      </c>
      <c r="B13" s="130" t="s">
        <v>1383</v>
      </c>
      <c r="C13" s="130" t="s">
        <v>1384</v>
      </c>
      <c r="D13" s="130" t="s">
        <v>1385</v>
      </c>
      <c r="E13" s="131" t="s">
        <v>323</v>
      </c>
    </row>
    <row r="14" spans="1:5">
      <c r="A14" s="146" t="s">
        <v>530</v>
      </c>
      <c r="B14" s="130" t="s">
        <v>1386</v>
      </c>
      <c r="C14" s="130" t="s">
        <v>1387</v>
      </c>
      <c r="D14" s="130" t="s">
        <v>1388</v>
      </c>
      <c r="E14" s="131" t="s">
        <v>323</v>
      </c>
    </row>
    <row r="15" spans="1:5">
      <c r="A15" s="146" t="s">
        <v>534</v>
      </c>
      <c r="B15" s="130" t="s">
        <v>1372</v>
      </c>
      <c r="C15" s="130" t="s">
        <v>1302</v>
      </c>
      <c r="D15" s="130" t="s">
        <v>1373</v>
      </c>
      <c r="E15" s="131" t="s">
        <v>323</v>
      </c>
    </row>
    <row r="16" spans="1:5">
      <c r="A16" s="146" t="s">
        <v>538</v>
      </c>
      <c r="B16" s="130" t="s">
        <v>1389</v>
      </c>
      <c r="C16" s="130" t="s">
        <v>1271</v>
      </c>
      <c r="D16" s="130" t="s">
        <v>1390</v>
      </c>
      <c r="E16" s="131" t="s">
        <v>323</v>
      </c>
    </row>
    <row r="17" spans="1:5">
      <c r="A17" s="146" t="s">
        <v>542</v>
      </c>
      <c r="B17" s="130" t="s">
        <v>1391</v>
      </c>
      <c r="C17" s="130" t="s">
        <v>1392</v>
      </c>
      <c r="D17" s="130" t="s">
        <v>1393</v>
      </c>
      <c r="E17" s="131" t="s">
        <v>323</v>
      </c>
    </row>
    <row r="18" spans="1:5" ht="15" thickBot="1">
      <c r="A18" s="147" t="s">
        <v>1394</v>
      </c>
      <c r="B18" s="135" t="s">
        <v>1395</v>
      </c>
      <c r="C18" s="135" t="s">
        <v>1396</v>
      </c>
      <c r="D18" s="135" t="s">
        <v>1397</v>
      </c>
      <c r="E18" s="136" t="s">
        <v>323</v>
      </c>
    </row>
    <row r="19" spans="1:5">
      <c r="A19" s="442" t="s">
        <v>1398</v>
      </c>
      <c r="B19" s="443"/>
      <c r="C19" s="443"/>
      <c r="D19" s="443"/>
    </row>
  </sheetData>
  <mergeCells count="2">
    <mergeCell ref="B3:E3"/>
    <mergeCell ref="A19:D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FD09-D81E-4964-A948-82634ED895ED}">
  <dimension ref="A1:G13"/>
  <sheetViews>
    <sheetView workbookViewId="0"/>
  </sheetViews>
  <sheetFormatPr defaultRowHeight="14.5"/>
  <cols>
    <col min="1" max="1" width="47.54296875" bestFit="1" customWidth="1"/>
    <col min="2" max="3" width="12" bestFit="1" customWidth="1"/>
    <col min="4" max="4" width="7.453125" bestFit="1" customWidth="1"/>
    <col min="5" max="5" width="11" bestFit="1" customWidth="1"/>
    <col min="6" max="6" width="12" bestFit="1" customWidth="1"/>
    <col min="7" max="7" width="7.453125" bestFit="1" customWidth="1"/>
  </cols>
  <sheetData>
    <row r="1" spans="1:7" ht="15.5">
      <c r="A1" s="273" t="s">
        <v>1429</v>
      </c>
      <c r="B1" s="122"/>
      <c r="C1" s="122"/>
      <c r="D1" s="284"/>
      <c r="E1" s="122"/>
      <c r="F1" s="122"/>
      <c r="G1" s="122"/>
    </row>
    <row r="2" spans="1:7" ht="15" thickBot="1">
      <c r="B2" s="106"/>
      <c r="C2" s="106"/>
      <c r="D2" s="277"/>
      <c r="E2" s="106"/>
      <c r="F2" s="106"/>
      <c r="G2" s="106"/>
    </row>
    <row r="3" spans="1:7">
      <c r="A3" s="165"/>
      <c r="B3" s="444" t="s">
        <v>556</v>
      </c>
      <c r="C3" s="419"/>
      <c r="D3" s="419"/>
      <c r="E3" s="444" t="s">
        <v>557</v>
      </c>
      <c r="F3" s="419"/>
      <c r="G3" s="420"/>
    </row>
    <row r="4" spans="1:7" ht="15" thickBot="1">
      <c r="A4" s="281" t="s">
        <v>1401</v>
      </c>
      <c r="B4" s="282" t="s">
        <v>316</v>
      </c>
      <c r="C4" s="282" t="s">
        <v>317</v>
      </c>
      <c r="D4" s="282" t="s">
        <v>319</v>
      </c>
      <c r="E4" s="282" t="s">
        <v>316</v>
      </c>
      <c r="F4" s="282" t="s">
        <v>317</v>
      </c>
      <c r="G4" s="283" t="s">
        <v>319</v>
      </c>
    </row>
    <row r="5" spans="1:7">
      <c r="A5" s="280" t="s">
        <v>1402</v>
      </c>
      <c r="B5" s="157" t="s">
        <v>1234</v>
      </c>
      <c r="C5" s="157" t="s">
        <v>1235</v>
      </c>
      <c r="D5" s="157" t="s">
        <v>323</v>
      </c>
      <c r="E5" s="157" t="s">
        <v>1234</v>
      </c>
      <c r="F5" s="157" t="s">
        <v>1235</v>
      </c>
      <c r="G5" s="150" t="s">
        <v>323</v>
      </c>
    </row>
    <row r="6" spans="1:7">
      <c r="A6" s="278" t="s">
        <v>1403</v>
      </c>
      <c r="B6" s="130" t="s">
        <v>1404</v>
      </c>
      <c r="C6" s="130" t="s">
        <v>1405</v>
      </c>
      <c r="D6" s="130" t="s">
        <v>328</v>
      </c>
      <c r="E6" s="130" t="s">
        <v>1406</v>
      </c>
      <c r="F6" s="130" t="s">
        <v>1407</v>
      </c>
      <c r="G6" s="131" t="s">
        <v>328</v>
      </c>
    </row>
    <row r="7" spans="1:7">
      <c r="A7" s="278" t="s">
        <v>1408</v>
      </c>
      <c r="B7" s="130" t="s">
        <v>1409</v>
      </c>
      <c r="C7" s="130" t="s">
        <v>1410</v>
      </c>
      <c r="D7" s="130" t="s">
        <v>328</v>
      </c>
      <c r="E7" s="130" t="s">
        <v>1411</v>
      </c>
      <c r="F7" s="130" t="s">
        <v>1412</v>
      </c>
      <c r="G7" s="131" t="s">
        <v>328</v>
      </c>
    </row>
    <row r="8" spans="1:7">
      <c r="A8" s="278" t="s">
        <v>570</v>
      </c>
      <c r="B8" s="130"/>
      <c r="C8" s="130"/>
      <c r="D8" s="130"/>
      <c r="E8" s="130"/>
      <c r="F8" s="130"/>
      <c r="G8" s="131"/>
    </row>
    <row r="9" spans="1:7">
      <c r="A9" s="278" t="s">
        <v>571</v>
      </c>
      <c r="B9" s="130" t="s">
        <v>1413</v>
      </c>
      <c r="C9" s="130" t="s">
        <v>1414</v>
      </c>
      <c r="D9" s="130" t="s">
        <v>328</v>
      </c>
      <c r="E9" s="130" t="s">
        <v>1415</v>
      </c>
      <c r="F9" s="130" t="s">
        <v>1416</v>
      </c>
      <c r="G9" s="131" t="s">
        <v>328</v>
      </c>
    </row>
    <row r="10" spans="1:7">
      <c r="A10" s="278" t="s">
        <v>576</v>
      </c>
      <c r="B10" s="130" t="s">
        <v>1417</v>
      </c>
      <c r="C10" s="130" t="s">
        <v>1418</v>
      </c>
      <c r="D10" s="130" t="s">
        <v>328</v>
      </c>
      <c r="E10" s="130" t="s">
        <v>1419</v>
      </c>
      <c r="F10" s="130" t="s">
        <v>1420</v>
      </c>
      <c r="G10" s="131" t="s">
        <v>328</v>
      </c>
    </row>
    <row r="11" spans="1:7">
      <c r="A11" s="278" t="s">
        <v>1421</v>
      </c>
      <c r="B11" s="130"/>
      <c r="C11" s="130"/>
      <c r="D11" s="130"/>
      <c r="E11" s="130"/>
      <c r="F11" s="130"/>
      <c r="G11" s="131"/>
    </row>
    <row r="12" spans="1:7">
      <c r="A12" s="278" t="s">
        <v>1422</v>
      </c>
      <c r="B12" s="130" t="s">
        <v>665</v>
      </c>
      <c r="C12" s="130" t="s">
        <v>1423</v>
      </c>
      <c r="D12" s="130" t="s">
        <v>1084</v>
      </c>
      <c r="E12" s="130" t="s">
        <v>665</v>
      </c>
      <c r="F12" s="130" t="s">
        <v>1424</v>
      </c>
      <c r="G12" s="131" t="s">
        <v>945</v>
      </c>
    </row>
    <row r="13" spans="1:7" ht="15" thickBot="1">
      <c r="A13" s="279" t="s">
        <v>1425</v>
      </c>
      <c r="B13" s="135" t="s">
        <v>665</v>
      </c>
      <c r="C13" s="135" t="s">
        <v>1426</v>
      </c>
      <c r="D13" s="135" t="s">
        <v>328</v>
      </c>
      <c r="E13" s="135" t="s">
        <v>665</v>
      </c>
      <c r="F13" s="135" t="s">
        <v>1427</v>
      </c>
      <c r="G13" s="136" t="s">
        <v>1428</v>
      </c>
    </row>
  </sheetData>
  <mergeCells count="2">
    <mergeCell ref="B3:D3"/>
    <mergeCell ref="E3:G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83D53-CF47-481C-BDD5-522310E72033}">
  <dimension ref="A1:U61"/>
  <sheetViews>
    <sheetView topLeftCell="C25" zoomScale="85" zoomScaleNormal="85" workbookViewId="0"/>
  </sheetViews>
  <sheetFormatPr defaultRowHeight="14.5"/>
  <cols>
    <col min="1" max="1" width="31.453125" style="188" customWidth="1"/>
    <col min="2" max="2" width="33.54296875" customWidth="1"/>
    <col min="3" max="6" width="19.453125" style="106" bestFit="1" customWidth="1"/>
    <col min="7" max="7" width="12.1796875" style="106" customWidth="1"/>
    <col min="8" max="8" width="11.54296875" style="106" customWidth="1"/>
    <col min="9" max="10" width="6.54296875" style="106" bestFit="1" customWidth="1"/>
    <col min="12" max="12" width="25.7265625" customWidth="1"/>
    <col min="13" max="13" width="28.453125" bestFit="1" customWidth="1"/>
    <col min="14" max="17" width="19.54296875" style="106" bestFit="1" customWidth="1"/>
    <col min="18" max="19" width="8.81640625" style="106" bestFit="1" customWidth="1"/>
    <col min="20" max="21" width="6.7265625" style="106" bestFit="1" customWidth="1"/>
  </cols>
  <sheetData>
    <row r="1" spans="1:21" ht="15.5">
      <c r="A1" s="202" t="s">
        <v>1932</v>
      </c>
      <c r="B1" s="143"/>
      <c r="C1" s="122"/>
      <c r="D1" s="122"/>
      <c r="E1" s="122"/>
      <c r="F1" s="122"/>
      <c r="G1" s="122"/>
      <c r="H1" s="122"/>
      <c r="I1" s="122"/>
      <c r="J1" s="122"/>
    </row>
    <row r="2" spans="1:21" ht="15.5">
      <c r="A2" s="175" t="s">
        <v>582</v>
      </c>
    </row>
    <row r="3" spans="1:21" ht="15" thickBot="1"/>
    <row r="4" spans="1:21" ht="15" thickBot="1">
      <c r="A4" s="177"/>
      <c r="B4" s="184" t="s">
        <v>583</v>
      </c>
      <c r="C4" s="438" t="s">
        <v>1431</v>
      </c>
      <c r="D4" s="445"/>
      <c r="E4" s="438" t="s">
        <v>1432</v>
      </c>
      <c r="F4" s="445"/>
      <c r="G4" s="446" t="s">
        <v>1433</v>
      </c>
      <c r="H4" s="447"/>
      <c r="I4" s="438" t="s">
        <v>1434</v>
      </c>
      <c r="J4" s="445"/>
      <c r="L4" s="177"/>
      <c r="M4" s="184" t="s">
        <v>583</v>
      </c>
      <c r="N4" s="438" t="s">
        <v>1431</v>
      </c>
      <c r="O4" s="445"/>
      <c r="P4" s="438" t="s">
        <v>1432</v>
      </c>
      <c r="Q4" s="445"/>
      <c r="R4" s="438" t="s">
        <v>1433</v>
      </c>
      <c r="S4" s="445"/>
      <c r="T4" s="438" t="s">
        <v>1434</v>
      </c>
      <c r="U4" s="445"/>
    </row>
    <row r="5" spans="1:21" ht="15" thickBot="1">
      <c r="A5" s="285" t="s">
        <v>1435</v>
      </c>
      <c r="B5" s="184" t="s">
        <v>585</v>
      </c>
      <c r="C5" s="185" t="s">
        <v>556</v>
      </c>
      <c r="D5" s="186" t="s">
        <v>557</v>
      </c>
      <c r="E5" s="185" t="s">
        <v>556</v>
      </c>
      <c r="F5" s="186" t="s">
        <v>557</v>
      </c>
      <c r="G5" s="185" t="s">
        <v>556</v>
      </c>
      <c r="H5" s="186" t="s">
        <v>557</v>
      </c>
      <c r="I5" s="185" t="s">
        <v>556</v>
      </c>
      <c r="J5" s="186" t="s">
        <v>557</v>
      </c>
      <c r="L5" s="285" t="s">
        <v>1436</v>
      </c>
      <c r="M5" s="184" t="s">
        <v>585</v>
      </c>
      <c r="N5" s="185" t="s">
        <v>556</v>
      </c>
      <c r="O5" s="186" t="s">
        <v>557</v>
      </c>
      <c r="P5" s="185" t="s">
        <v>556</v>
      </c>
      <c r="Q5" s="186" t="s">
        <v>557</v>
      </c>
      <c r="R5" s="185" t="s">
        <v>556</v>
      </c>
      <c r="S5" s="186" t="s">
        <v>557</v>
      </c>
      <c r="T5" s="185" t="s">
        <v>556</v>
      </c>
      <c r="U5" s="186" t="s">
        <v>557</v>
      </c>
    </row>
    <row r="6" spans="1:21" ht="15" thickBot="1">
      <c r="A6" s="188" t="s">
        <v>294</v>
      </c>
      <c r="B6" s="199" t="s">
        <v>587</v>
      </c>
      <c r="C6" s="126" t="s">
        <v>1437</v>
      </c>
      <c r="D6" s="127" t="s">
        <v>1438</v>
      </c>
      <c r="E6" s="127" t="s">
        <v>1439</v>
      </c>
      <c r="F6" s="127" t="s">
        <v>1440</v>
      </c>
      <c r="G6" s="127">
        <v>192.5</v>
      </c>
      <c r="H6" s="127">
        <v>-48.109999999999957</v>
      </c>
      <c r="I6" s="127" t="s">
        <v>1441</v>
      </c>
      <c r="J6" s="128" t="s">
        <v>1442</v>
      </c>
      <c r="L6" s="201" t="s">
        <v>294</v>
      </c>
      <c r="M6" s="199" t="s">
        <v>587</v>
      </c>
      <c r="N6" s="126" t="s">
        <v>1443</v>
      </c>
      <c r="O6" s="127" t="s">
        <v>1444</v>
      </c>
      <c r="P6" s="127" t="s">
        <v>1445</v>
      </c>
      <c r="Q6" s="127" t="s">
        <v>1446</v>
      </c>
      <c r="R6" s="127">
        <v>568.33000000000004</v>
      </c>
      <c r="S6" s="127">
        <v>322.77000000000004</v>
      </c>
      <c r="T6" s="127" t="s">
        <v>1447</v>
      </c>
      <c r="U6" s="128" t="s">
        <v>1448</v>
      </c>
    </row>
    <row r="7" spans="1:21" ht="15" thickBot="1">
      <c r="A7" s="188" t="s">
        <v>1449</v>
      </c>
      <c r="B7" s="189" t="s">
        <v>598</v>
      </c>
      <c r="C7" s="129" t="s">
        <v>1450</v>
      </c>
      <c r="D7" s="130" t="s">
        <v>1451</v>
      </c>
      <c r="E7" s="130" t="s">
        <v>1452</v>
      </c>
      <c r="F7" s="130" t="s">
        <v>1453</v>
      </c>
      <c r="G7" s="130">
        <v>70.690000000000055</v>
      </c>
      <c r="H7" s="130">
        <v>-450.71000000000004</v>
      </c>
      <c r="I7" s="130" t="s">
        <v>1454</v>
      </c>
      <c r="J7" s="131" t="s">
        <v>1455</v>
      </c>
      <c r="L7" s="190" t="s">
        <v>1456</v>
      </c>
      <c r="M7" s="189" t="s">
        <v>598</v>
      </c>
      <c r="N7" s="129" t="s">
        <v>1457</v>
      </c>
      <c r="O7" s="130" t="s">
        <v>1458</v>
      </c>
      <c r="P7" s="130" t="s">
        <v>1459</v>
      </c>
      <c r="Q7" s="130" t="s">
        <v>1460</v>
      </c>
      <c r="R7" s="130">
        <v>292.02999999999986</v>
      </c>
      <c r="S7" s="130">
        <v>175.36</v>
      </c>
      <c r="T7" s="130" t="s">
        <v>1461</v>
      </c>
      <c r="U7" s="131" t="s">
        <v>1462</v>
      </c>
    </row>
    <row r="8" spans="1:21" ht="15" thickBot="1">
      <c r="A8" s="188" t="s">
        <v>1463</v>
      </c>
      <c r="B8" s="189" t="s">
        <v>611</v>
      </c>
      <c r="C8" s="129" t="s">
        <v>1464</v>
      </c>
      <c r="D8" s="130" t="s">
        <v>1465</v>
      </c>
      <c r="E8" s="130" t="s">
        <v>1466</v>
      </c>
      <c r="F8" s="130" t="s">
        <v>1467</v>
      </c>
      <c r="G8" s="130">
        <v>81.310000000000031</v>
      </c>
      <c r="H8" s="130">
        <v>65.830000000000013</v>
      </c>
      <c r="I8" s="130" t="s">
        <v>1468</v>
      </c>
      <c r="J8" s="131" t="s">
        <v>1469</v>
      </c>
      <c r="L8" s="190" t="s">
        <v>1470</v>
      </c>
      <c r="M8" s="189" t="s">
        <v>611</v>
      </c>
      <c r="N8" s="129" t="s">
        <v>1471</v>
      </c>
      <c r="O8" s="130" t="s">
        <v>1472</v>
      </c>
      <c r="P8" s="130" t="s">
        <v>1473</v>
      </c>
      <c r="Q8" s="130" t="s">
        <v>1474</v>
      </c>
      <c r="R8" s="130">
        <v>71.170000000000016</v>
      </c>
      <c r="S8" s="130">
        <v>100.32</v>
      </c>
      <c r="T8" s="130" t="s">
        <v>1475</v>
      </c>
      <c r="U8" s="131" t="s">
        <v>1476</v>
      </c>
    </row>
    <row r="9" spans="1:21" ht="15" thickBot="1">
      <c r="B9" s="189" t="s">
        <v>625</v>
      </c>
      <c r="C9" s="129" t="s">
        <v>1477</v>
      </c>
      <c r="D9" s="130" t="s">
        <v>1478</v>
      </c>
      <c r="E9" s="130" t="s">
        <v>1479</v>
      </c>
      <c r="F9" s="130" t="s">
        <v>1480</v>
      </c>
      <c r="G9" s="130">
        <v>436.91999999999996</v>
      </c>
      <c r="H9" s="130">
        <v>80.829999999999984</v>
      </c>
      <c r="I9" s="130" t="s">
        <v>1481</v>
      </c>
      <c r="J9" s="131" t="s">
        <v>1482</v>
      </c>
      <c r="L9" s="190"/>
      <c r="M9" s="189" t="s">
        <v>625</v>
      </c>
      <c r="N9" s="129" t="s">
        <v>1483</v>
      </c>
      <c r="O9" s="130" t="s">
        <v>1484</v>
      </c>
      <c r="P9" s="130" t="s">
        <v>1485</v>
      </c>
      <c r="Q9" s="130" t="s">
        <v>1486</v>
      </c>
      <c r="R9" s="130">
        <v>433.70000000000005</v>
      </c>
      <c r="S9" s="130">
        <v>311.87</v>
      </c>
      <c r="T9" s="130" t="s">
        <v>1487</v>
      </c>
      <c r="U9" s="131" t="s">
        <v>1488</v>
      </c>
    </row>
    <row r="10" spans="1:21" ht="15" thickBot="1">
      <c r="B10" s="189" t="s">
        <v>638</v>
      </c>
      <c r="C10" s="129" t="s">
        <v>1489</v>
      </c>
      <c r="D10" s="130" t="s">
        <v>1490</v>
      </c>
      <c r="E10" s="130" t="s">
        <v>1491</v>
      </c>
      <c r="F10" s="130" t="s">
        <v>1492</v>
      </c>
      <c r="G10" s="130">
        <v>-1918.08</v>
      </c>
      <c r="H10" s="130">
        <v>-865.12999999999988</v>
      </c>
      <c r="I10" s="130" t="s">
        <v>1493</v>
      </c>
      <c r="J10" s="131" t="s">
        <v>1494</v>
      </c>
      <c r="L10" s="190"/>
      <c r="M10" s="189" t="s">
        <v>638</v>
      </c>
      <c r="N10" s="129" t="s">
        <v>1495</v>
      </c>
      <c r="O10" s="130" t="s">
        <v>1496</v>
      </c>
      <c r="P10" s="130" t="s">
        <v>1497</v>
      </c>
      <c r="Q10" s="130" t="s">
        <v>1498</v>
      </c>
      <c r="R10" s="130">
        <v>172.19999999999993</v>
      </c>
      <c r="S10" s="130">
        <v>101.81</v>
      </c>
      <c r="T10" s="130" t="s">
        <v>1499</v>
      </c>
      <c r="U10" s="131" t="s">
        <v>1500</v>
      </c>
    </row>
    <row r="11" spans="1:21" ht="15" thickBot="1">
      <c r="B11" s="189" t="s">
        <v>651</v>
      </c>
      <c r="C11" s="129" t="s">
        <v>1501</v>
      </c>
      <c r="D11" s="130" t="s">
        <v>1502</v>
      </c>
      <c r="E11" s="130" t="s">
        <v>1503</v>
      </c>
      <c r="F11" s="130" t="s">
        <v>1504</v>
      </c>
      <c r="G11" s="130">
        <v>168.71999999999997</v>
      </c>
      <c r="H11" s="130">
        <v>-134.26</v>
      </c>
      <c r="I11" s="130" t="s">
        <v>1505</v>
      </c>
      <c r="J11" s="131" t="s">
        <v>1506</v>
      </c>
      <c r="L11" s="190"/>
      <c r="M11" s="189" t="s">
        <v>651</v>
      </c>
      <c r="N11" s="129" t="s">
        <v>1507</v>
      </c>
      <c r="O11" s="130" t="s">
        <v>1508</v>
      </c>
      <c r="P11" s="130" t="s">
        <v>1509</v>
      </c>
      <c r="Q11" s="130" t="s">
        <v>1510</v>
      </c>
      <c r="R11" s="130">
        <v>289.31</v>
      </c>
      <c r="S11" s="130">
        <v>13.210000000000036</v>
      </c>
      <c r="T11" s="130" t="s">
        <v>1511</v>
      </c>
      <c r="U11" s="131" t="s">
        <v>1512</v>
      </c>
    </row>
    <row r="12" spans="1:21" ht="15" thickBot="1">
      <c r="B12" s="189" t="s">
        <v>664</v>
      </c>
      <c r="C12" s="129" t="s">
        <v>665</v>
      </c>
      <c r="D12" s="130" t="s">
        <v>665</v>
      </c>
      <c r="E12" s="130" t="s">
        <v>665</v>
      </c>
      <c r="F12" s="130" t="s">
        <v>665</v>
      </c>
      <c r="G12" s="130">
        <v>0</v>
      </c>
      <c r="H12" s="130">
        <v>0</v>
      </c>
      <c r="I12" s="130" t="s">
        <v>323</v>
      </c>
      <c r="J12" s="131" t="s">
        <v>323</v>
      </c>
      <c r="L12" s="190"/>
      <c r="M12" s="189" t="s">
        <v>664</v>
      </c>
      <c r="N12" s="129" t="s">
        <v>665</v>
      </c>
      <c r="O12" s="130" t="s">
        <v>665</v>
      </c>
      <c r="P12" s="130" t="s">
        <v>665</v>
      </c>
      <c r="Q12" s="130" t="s">
        <v>665</v>
      </c>
      <c r="R12" s="130">
        <v>0</v>
      </c>
      <c r="S12" s="130">
        <v>0</v>
      </c>
      <c r="T12" s="130" t="s">
        <v>323</v>
      </c>
      <c r="U12" s="131" t="s">
        <v>323</v>
      </c>
    </row>
    <row r="13" spans="1:21" ht="15" thickBot="1">
      <c r="B13" s="189" t="s">
        <v>666</v>
      </c>
      <c r="C13" s="129" t="s">
        <v>665</v>
      </c>
      <c r="D13" s="130" t="s">
        <v>665</v>
      </c>
      <c r="E13" s="130" t="s">
        <v>1513</v>
      </c>
      <c r="F13" s="130" t="s">
        <v>1514</v>
      </c>
      <c r="G13" s="130">
        <v>54.16</v>
      </c>
      <c r="H13" s="130">
        <v>604.62</v>
      </c>
      <c r="I13" s="130" t="s">
        <v>1515</v>
      </c>
      <c r="J13" s="131" t="s">
        <v>1515</v>
      </c>
      <c r="L13" s="190"/>
      <c r="M13" s="189" t="s">
        <v>666</v>
      </c>
      <c r="N13" s="129" t="s">
        <v>665</v>
      </c>
      <c r="O13" s="130" t="s">
        <v>665</v>
      </c>
      <c r="P13" s="130" t="s">
        <v>665</v>
      </c>
      <c r="Q13" s="130" t="s">
        <v>665</v>
      </c>
      <c r="R13" s="130">
        <v>0</v>
      </c>
      <c r="S13" s="130">
        <v>0</v>
      </c>
      <c r="T13" s="130" t="s">
        <v>323</v>
      </c>
      <c r="U13" s="131" t="s">
        <v>323</v>
      </c>
    </row>
    <row r="14" spans="1:21" ht="15" thickBot="1">
      <c r="B14" s="189" t="s">
        <v>667</v>
      </c>
      <c r="C14" s="129" t="s">
        <v>665</v>
      </c>
      <c r="D14" s="130" t="s">
        <v>665</v>
      </c>
      <c r="E14" s="130" t="s">
        <v>665</v>
      </c>
      <c r="F14" s="130" t="s">
        <v>665</v>
      </c>
      <c r="G14" s="130">
        <v>0</v>
      </c>
      <c r="H14" s="130">
        <v>0</v>
      </c>
      <c r="I14" s="130" t="s">
        <v>323</v>
      </c>
      <c r="J14" s="131" t="s">
        <v>323</v>
      </c>
      <c r="L14" s="190"/>
      <c r="M14" s="189" t="s">
        <v>667</v>
      </c>
      <c r="N14" s="129" t="s">
        <v>665</v>
      </c>
      <c r="O14" s="130" t="s">
        <v>665</v>
      </c>
      <c r="P14" s="130" t="s">
        <v>665</v>
      </c>
      <c r="Q14" s="130" t="s">
        <v>665</v>
      </c>
      <c r="R14" s="130">
        <v>0</v>
      </c>
      <c r="S14" s="130">
        <v>0</v>
      </c>
      <c r="T14" s="130" t="s">
        <v>323</v>
      </c>
      <c r="U14" s="131" t="s">
        <v>323</v>
      </c>
    </row>
    <row r="15" spans="1:21" ht="15" thickBot="1">
      <c r="B15" s="189" t="s">
        <v>668</v>
      </c>
      <c r="C15" s="129" t="s">
        <v>1516</v>
      </c>
      <c r="D15" s="130" t="s">
        <v>1517</v>
      </c>
      <c r="E15" s="130" t="s">
        <v>665</v>
      </c>
      <c r="F15" s="130" t="s">
        <v>665</v>
      </c>
      <c r="G15" s="130">
        <v>-518.30999999999995</v>
      </c>
      <c r="H15" s="130">
        <v>-2.35</v>
      </c>
      <c r="I15" s="130" t="s">
        <v>1518</v>
      </c>
      <c r="J15" s="131" t="s">
        <v>1519</v>
      </c>
      <c r="L15" s="190"/>
      <c r="M15" s="189" t="s">
        <v>668</v>
      </c>
      <c r="N15" s="129" t="s">
        <v>665</v>
      </c>
      <c r="O15" s="130" t="s">
        <v>665</v>
      </c>
      <c r="P15" s="130" t="s">
        <v>665</v>
      </c>
      <c r="Q15" s="130" t="s">
        <v>665</v>
      </c>
      <c r="R15" s="130">
        <v>0</v>
      </c>
      <c r="S15" s="130">
        <v>0</v>
      </c>
      <c r="T15" s="130" t="s">
        <v>323</v>
      </c>
      <c r="U15" s="131" t="s">
        <v>323</v>
      </c>
    </row>
    <row r="16" spans="1:21" ht="15" thickBot="1">
      <c r="B16" s="189" t="s">
        <v>681</v>
      </c>
      <c r="C16" s="129" t="s">
        <v>1520</v>
      </c>
      <c r="D16" s="130" t="s">
        <v>1521</v>
      </c>
      <c r="E16" s="130" t="s">
        <v>1522</v>
      </c>
      <c r="F16" s="130" t="s">
        <v>1523</v>
      </c>
      <c r="G16" s="130">
        <v>384.31000000000006</v>
      </c>
      <c r="H16" s="130">
        <v>0.94999999999993179</v>
      </c>
      <c r="I16" s="130" t="s">
        <v>1524</v>
      </c>
      <c r="J16" s="131" t="s">
        <v>1525</v>
      </c>
      <c r="L16" s="190"/>
      <c r="M16" s="189" t="s">
        <v>681</v>
      </c>
      <c r="N16" s="129" t="s">
        <v>1526</v>
      </c>
      <c r="O16" s="130" t="s">
        <v>1527</v>
      </c>
      <c r="P16" s="130" t="s">
        <v>1528</v>
      </c>
      <c r="Q16" s="130" t="s">
        <v>1529</v>
      </c>
      <c r="R16" s="130">
        <v>293.77000000000004</v>
      </c>
      <c r="S16" s="130">
        <v>345.66999999999996</v>
      </c>
      <c r="T16" s="130" t="s">
        <v>1530</v>
      </c>
      <c r="U16" s="131" t="s">
        <v>1531</v>
      </c>
    </row>
    <row r="17" spans="1:21" ht="15" thickBot="1">
      <c r="B17" s="189" t="s">
        <v>694</v>
      </c>
      <c r="C17" s="129" t="s">
        <v>1532</v>
      </c>
      <c r="D17" s="130" t="s">
        <v>1533</v>
      </c>
      <c r="E17" s="130" t="s">
        <v>1534</v>
      </c>
      <c r="F17" s="130" t="s">
        <v>1535</v>
      </c>
      <c r="G17" s="130">
        <v>-738.91000000000008</v>
      </c>
      <c r="H17" s="130">
        <v>-1907.77</v>
      </c>
      <c r="I17" s="130" t="s">
        <v>1536</v>
      </c>
      <c r="J17" s="131" t="s">
        <v>1537</v>
      </c>
      <c r="L17" s="190"/>
      <c r="M17" s="189" t="s">
        <v>694</v>
      </c>
      <c r="N17" s="129" t="s">
        <v>665</v>
      </c>
      <c r="O17" s="130" t="s">
        <v>1538</v>
      </c>
      <c r="P17" s="130" t="s">
        <v>665</v>
      </c>
      <c r="Q17" s="130" t="s">
        <v>1539</v>
      </c>
      <c r="R17" s="130">
        <v>0</v>
      </c>
      <c r="S17" s="130">
        <v>-95.75</v>
      </c>
      <c r="T17" s="130" t="s">
        <v>323</v>
      </c>
      <c r="U17" s="131" t="s">
        <v>1540</v>
      </c>
    </row>
    <row r="18" spans="1:21" ht="15" thickBot="1">
      <c r="B18" s="189" t="s">
        <v>697</v>
      </c>
      <c r="C18" s="129" t="s">
        <v>1541</v>
      </c>
      <c r="D18" s="130" t="s">
        <v>1542</v>
      </c>
      <c r="E18" s="130" t="s">
        <v>1543</v>
      </c>
      <c r="F18" s="130" t="s">
        <v>1544</v>
      </c>
      <c r="G18" s="130">
        <v>-501.0600000000004</v>
      </c>
      <c r="H18" s="130">
        <v>-1075.17</v>
      </c>
      <c r="I18" s="130" t="s">
        <v>1545</v>
      </c>
      <c r="J18" s="131" t="s">
        <v>1546</v>
      </c>
      <c r="L18" s="190"/>
      <c r="M18" s="189" t="s">
        <v>697</v>
      </c>
      <c r="N18" s="129" t="s">
        <v>1547</v>
      </c>
      <c r="O18" s="130" t="s">
        <v>1548</v>
      </c>
      <c r="P18" s="130" t="s">
        <v>1549</v>
      </c>
      <c r="Q18" s="130" t="s">
        <v>1550</v>
      </c>
      <c r="R18" s="130">
        <v>1829.42</v>
      </c>
      <c r="S18" s="130">
        <v>447</v>
      </c>
      <c r="T18" s="130" t="s">
        <v>1551</v>
      </c>
      <c r="U18" s="131" t="s">
        <v>1552</v>
      </c>
    </row>
    <row r="19" spans="1:21" ht="15" thickBot="1">
      <c r="A19" s="191"/>
      <c r="B19" s="189" t="s">
        <v>706</v>
      </c>
      <c r="C19" s="193" t="s">
        <v>1553</v>
      </c>
      <c r="D19" s="194" t="s">
        <v>1554</v>
      </c>
      <c r="E19" s="194" t="s">
        <v>1555</v>
      </c>
      <c r="F19" s="194" t="s">
        <v>1556</v>
      </c>
      <c r="G19" s="194">
        <v>-2287.7600000000002</v>
      </c>
      <c r="H19" s="194">
        <v>-3731.2700000000004</v>
      </c>
      <c r="I19" s="194" t="s">
        <v>1557</v>
      </c>
      <c r="J19" s="195" t="s">
        <v>1558</v>
      </c>
      <c r="L19" s="192"/>
      <c r="M19" s="189" t="s">
        <v>706</v>
      </c>
      <c r="N19" s="193" t="s">
        <v>1559</v>
      </c>
      <c r="O19" s="194" t="s">
        <v>1560</v>
      </c>
      <c r="P19" s="194" t="s">
        <v>1561</v>
      </c>
      <c r="Q19" s="194" t="s">
        <v>1562</v>
      </c>
      <c r="R19" s="194">
        <v>3949.9100000000008</v>
      </c>
      <c r="S19" s="194">
        <v>1722.2699999999995</v>
      </c>
      <c r="T19" s="194" t="s">
        <v>1563</v>
      </c>
      <c r="U19" s="195" t="s">
        <v>1564</v>
      </c>
    </row>
    <row r="20" spans="1:21" ht="15" thickBot="1">
      <c r="A20" s="188" t="s">
        <v>300</v>
      </c>
      <c r="B20" s="189" t="s">
        <v>587</v>
      </c>
      <c r="C20" s="126" t="s">
        <v>1565</v>
      </c>
      <c r="D20" s="127" t="s">
        <v>1566</v>
      </c>
      <c r="E20" s="127" t="s">
        <v>1567</v>
      </c>
      <c r="F20" s="127" t="s">
        <v>1568</v>
      </c>
      <c r="G20" s="127">
        <v>126.98000000000002</v>
      </c>
      <c r="H20" s="127">
        <v>158.77000000000004</v>
      </c>
      <c r="I20" s="127" t="s">
        <v>1569</v>
      </c>
      <c r="J20" s="128" t="s">
        <v>1570</v>
      </c>
      <c r="L20" s="190" t="s">
        <v>300</v>
      </c>
      <c r="M20" s="189" t="s">
        <v>587</v>
      </c>
      <c r="N20" s="126" t="s">
        <v>1571</v>
      </c>
      <c r="O20" s="127" t="s">
        <v>1572</v>
      </c>
      <c r="P20" s="127" t="s">
        <v>1573</v>
      </c>
      <c r="Q20" s="127" t="s">
        <v>1574</v>
      </c>
      <c r="R20" s="127">
        <v>127.17000000000007</v>
      </c>
      <c r="S20" s="127">
        <v>152.88000000000005</v>
      </c>
      <c r="T20" s="127" t="s">
        <v>1575</v>
      </c>
      <c r="U20" s="128" t="s">
        <v>1576</v>
      </c>
    </row>
    <row r="21" spans="1:21" ht="15" thickBot="1">
      <c r="A21" s="188" t="s">
        <v>1577</v>
      </c>
      <c r="B21" s="189" t="s">
        <v>598</v>
      </c>
      <c r="C21" s="129" t="s">
        <v>1578</v>
      </c>
      <c r="D21" s="130" t="s">
        <v>1579</v>
      </c>
      <c r="E21" s="130" t="s">
        <v>1580</v>
      </c>
      <c r="F21" s="130" t="s">
        <v>1581</v>
      </c>
      <c r="G21" s="130">
        <v>1045.7600000000002</v>
      </c>
      <c r="H21" s="130">
        <v>865.69999999999982</v>
      </c>
      <c r="I21" s="130" t="s">
        <v>328</v>
      </c>
      <c r="J21" s="131" t="s">
        <v>328</v>
      </c>
      <c r="L21" s="190" t="s">
        <v>1582</v>
      </c>
      <c r="M21" s="189" t="s">
        <v>598</v>
      </c>
      <c r="N21" s="129" t="s">
        <v>1583</v>
      </c>
      <c r="O21" s="130" t="s">
        <v>1584</v>
      </c>
      <c r="P21" s="130" t="s">
        <v>1585</v>
      </c>
      <c r="Q21" s="130" t="s">
        <v>1586</v>
      </c>
      <c r="R21" s="130">
        <v>1139.3500000000001</v>
      </c>
      <c r="S21" s="130">
        <v>882.96</v>
      </c>
      <c r="T21" s="130" t="s">
        <v>1084</v>
      </c>
      <c r="U21" s="131" t="s">
        <v>1587</v>
      </c>
    </row>
    <row r="22" spans="1:21" ht="15" thickBot="1">
      <c r="A22" s="188" t="s">
        <v>1588</v>
      </c>
      <c r="B22" s="189" t="s">
        <v>611</v>
      </c>
      <c r="C22" s="129" t="s">
        <v>1589</v>
      </c>
      <c r="D22" s="130" t="s">
        <v>1590</v>
      </c>
      <c r="E22" s="130" t="s">
        <v>1591</v>
      </c>
      <c r="F22" s="130" t="s">
        <v>1592</v>
      </c>
      <c r="G22" s="130">
        <v>42.25</v>
      </c>
      <c r="H22" s="130">
        <v>64.88</v>
      </c>
      <c r="I22" s="130" t="s">
        <v>1593</v>
      </c>
      <c r="J22" s="131" t="s">
        <v>1594</v>
      </c>
      <c r="L22" s="190" t="s">
        <v>1595</v>
      </c>
      <c r="M22" s="189" t="s">
        <v>611</v>
      </c>
      <c r="N22" s="129" t="s">
        <v>1596</v>
      </c>
      <c r="O22" s="130" t="s">
        <v>1597</v>
      </c>
      <c r="P22" s="130" t="s">
        <v>1598</v>
      </c>
      <c r="Q22" s="130" t="s">
        <v>1599</v>
      </c>
      <c r="R22" s="130">
        <v>46.100000000000023</v>
      </c>
      <c r="S22" s="130">
        <v>93.21999999999997</v>
      </c>
      <c r="T22" s="130" t="s">
        <v>1600</v>
      </c>
      <c r="U22" s="131" t="s">
        <v>899</v>
      </c>
    </row>
    <row r="23" spans="1:21" ht="15" thickBot="1">
      <c r="B23" s="189" t="s">
        <v>625</v>
      </c>
      <c r="C23" s="129" t="s">
        <v>1601</v>
      </c>
      <c r="D23" s="130" t="s">
        <v>1602</v>
      </c>
      <c r="E23" s="130" t="s">
        <v>1603</v>
      </c>
      <c r="F23" s="130" t="s">
        <v>1604</v>
      </c>
      <c r="G23" s="130">
        <v>647.06999999999994</v>
      </c>
      <c r="H23" s="130">
        <v>529.94000000000005</v>
      </c>
      <c r="I23" s="130" t="s">
        <v>328</v>
      </c>
      <c r="J23" s="131" t="s">
        <v>328</v>
      </c>
      <c r="L23" s="190"/>
      <c r="M23" s="189" t="s">
        <v>625</v>
      </c>
      <c r="N23" s="129" t="s">
        <v>1605</v>
      </c>
      <c r="O23" s="130" t="s">
        <v>1606</v>
      </c>
      <c r="P23" s="130" t="s">
        <v>1607</v>
      </c>
      <c r="Q23" s="130" t="s">
        <v>1608</v>
      </c>
      <c r="R23" s="130">
        <v>719.88</v>
      </c>
      <c r="S23" s="130">
        <v>636.06999999999994</v>
      </c>
      <c r="T23" s="130" t="s">
        <v>328</v>
      </c>
      <c r="U23" s="131" t="s">
        <v>328</v>
      </c>
    </row>
    <row r="24" spans="1:21" ht="15" thickBot="1">
      <c r="B24" s="189" t="s">
        <v>638</v>
      </c>
      <c r="C24" s="129" t="s">
        <v>1609</v>
      </c>
      <c r="D24" s="130" t="s">
        <v>1610</v>
      </c>
      <c r="E24" s="130" t="s">
        <v>1611</v>
      </c>
      <c r="F24" s="130" t="s">
        <v>1612</v>
      </c>
      <c r="G24" s="130">
        <v>2984.45</v>
      </c>
      <c r="H24" s="130">
        <v>3354.12</v>
      </c>
      <c r="I24" s="130" t="s">
        <v>1084</v>
      </c>
      <c r="J24" s="131" t="s">
        <v>328</v>
      </c>
      <c r="L24" s="190"/>
      <c r="M24" s="189" t="s">
        <v>638</v>
      </c>
      <c r="N24" s="129" t="s">
        <v>1613</v>
      </c>
      <c r="O24" s="130" t="s">
        <v>1614</v>
      </c>
      <c r="P24" s="130" t="s">
        <v>1615</v>
      </c>
      <c r="Q24" s="130" t="s">
        <v>1616</v>
      </c>
      <c r="R24" s="130">
        <v>2600.3599999999997</v>
      </c>
      <c r="S24" s="130">
        <v>3272.9400000000005</v>
      </c>
      <c r="T24" s="130" t="s">
        <v>1617</v>
      </c>
      <c r="U24" s="131" t="s">
        <v>1618</v>
      </c>
    </row>
    <row r="25" spans="1:21" ht="15" thickBot="1">
      <c r="B25" s="189" t="s">
        <v>651</v>
      </c>
      <c r="C25" s="129" t="s">
        <v>1619</v>
      </c>
      <c r="D25" s="130" t="s">
        <v>1620</v>
      </c>
      <c r="E25" s="130" t="s">
        <v>1621</v>
      </c>
      <c r="F25" s="130" t="s">
        <v>1622</v>
      </c>
      <c r="G25" s="130">
        <v>65.029999999999973</v>
      </c>
      <c r="H25" s="130">
        <v>91.04000000000002</v>
      </c>
      <c r="I25" s="130" t="s">
        <v>1623</v>
      </c>
      <c r="J25" s="131" t="s">
        <v>1624</v>
      </c>
      <c r="L25" s="190"/>
      <c r="M25" s="189" t="s">
        <v>651</v>
      </c>
      <c r="N25" s="129" t="s">
        <v>1625</v>
      </c>
      <c r="O25" s="130" t="s">
        <v>1626</v>
      </c>
      <c r="P25" s="130" t="s">
        <v>1627</v>
      </c>
      <c r="Q25" s="130" t="s">
        <v>1628</v>
      </c>
      <c r="R25" s="130">
        <v>46.669999999999987</v>
      </c>
      <c r="S25" s="130">
        <v>71.359999999999985</v>
      </c>
      <c r="T25" s="130" t="s">
        <v>1629</v>
      </c>
      <c r="U25" s="131" t="s">
        <v>650</v>
      </c>
    </row>
    <row r="26" spans="1:21" ht="15" thickBot="1">
      <c r="B26" s="189" t="s">
        <v>664</v>
      </c>
      <c r="C26" s="129" t="s">
        <v>1630</v>
      </c>
      <c r="D26" s="130" t="s">
        <v>1631</v>
      </c>
      <c r="E26" s="130" t="s">
        <v>1632</v>
      </c>
      <c r="F26" s="130" t="s">
        <v>1633</v>
      </c>
      <c r="G26" s="130">
        <v>-143.61999999999995</v>
      </c>
      <c r="H26" s="130">
        <v>-187.22000000000003</v>
      </c>
      <c r="I26" s="130" t="s">
        <v>1634</v>
      </c>
      <c r="J26" s="131" t="s">
        <v>1635</v>
      </c>
      <c r="L26" s="190"/>
      <c r="M26" s="189" t="s">
        <v>664</v>
      </c>
      <c r="N26" s="129" t="s">
        <v>1636</v>
      </c>
      <c r="O26" s="130" t="s">
        <v>1637</v>
      </c>
      <c r="P26" s="130" t="s">
        <v>1638</v>
      </c>
      <c r="Q26" s="130" t="s">
        <v>1639</v>
      </c>
      <c r="R26" s="130">
        <v>-100.31</v>
      </c>
      <c r="S26" s="130">
        <v>-580.06000000000006</v>
      </c>
      <c r="T26" s="130" t="s">
        <v>1640</v>
      </c>
      <c r="U26" s="131" t="s">
        <v>1641</v>
      </c>
    </row>
    <row r="27" spans="1:21" ht="15" thickBot="1">
      <c r="B27" s="189" t="s">
        <v>666</v>
      </c>
      <c r="C27" s="129" t="s">
        <v>1642</v>
      </c>
      <c r="D27" s="130" t="s">
        <v>1643</v>
      </c>
      <c r="E27" s="130" t="s">
        <v>1644</v>
      </c>
      <c r="F27" s="130" t="s">
        <v>1645</v>
      </c>
      <c r="G27" s="130">
        <v>153.50000000000003</v>
      </c>
      <c r="H27" s="130">
        <v>166.23999999999998</v>
      </c>
      <c r="I27" s="130" t="s">
        <v>1646</v>
      </c>
      <c r="J27" s="131" t="s">
        <v>1647</v>
      </c>
      <c r="L27" s="190"/>
      <c r="M27" s="189" t="s">
        <v>666</v>
      </c>
      <c r="N27" s="129" t="s">
        <v>1648</v>
      </c>
      <c r="O27" s="130" t="s">
        <v>1649</v>
      </c>
      <c r="P27" s="130" t="s">
        <v>1650</v>
      </c>
      <c r="Q27" s="130" t="s">
        <v>1651</v>
      </c>
      <c r="R27" s="130">
        <v>41.81</v>
      </c>
      <c r="S27" s="130">
        <v>298.51</v>
      </c>
      <c r="T27" s="130" t="s">
        <v>1652</v>
      </c>
      <c r="U27" s="131" t="s">
        <v>1653</v>
      </c>
    </row>
    <row r="28" spans="1:21" ht="15" thickBot="1">
      <c r="B28" s="189" t="s">
        <v>667</v>
      </c>
      <c r="C28" s="129" t="s">
        <v>665</v>
      </c>
      <c r="D28" s="130" t="s">
        <v>665</v>
      </c>
      <c r="E28" s="130" t="s">
        <v>1654</v>
      </c>
      <c r="F28" s="130" t="s">
        <v>1655</v>
      </c>
      <c r="G28" s="130">
        <v>248.11</v>
      </c>
      <c r="H28" s="130">
        <v>249.61</v>
      </c>
      <c r="I28" s="130" t="s">
        <v>1656</v>
      </c>
      <c r="J28" s="131" t="s">
        <v>1657</v>
      </c>
      <c r="L28" s="190"/>
      <c r="M28" s="189" t="s">
        <v>667</v>
      </c>
      <c r="N28" s="129" t="s">
        <v>665</v>
      </c>
      <c r="O28" s="130" t="s">
        <v>665</v>
      </c>
      <c r="P28" s="130" t="s">
        <v>1658</v>
      </c>
      <c r="Q28" s="130" t="s">
        <v>1659</v>
      </c>
      <c r="R28" s="130">
        <v>445.45</v>
      </c>
      <c r="S28" s="130">
        <v>449.09</v>
      </c>
      <c r="T28" s="130" t="s">
        <v>1660</v>
      </c>
      <c r="U28" s="131" t="s">
        <v>1661</v>
      </c>
    </row>
    <row r="29" spans="1:21" ht="15" thickBot="1">
      <c r="B29" s="189" t="s">
        <v>668</v>
      </c>
      <c r="C29" s="129" t="s">
        <v>1662</v>
      </c>
      <c r="D29" s="130" t="s">
        <v>1663</v>
      </c>
      <c r="E29" s="130" t="s">
        <v>1664</v>
      </c>
      <c r="F29" s="130" t="s">
        <v>1665</v>
      </c>
      <c r="G29" s="130">
        <v>-61.419999999999987</v>
      </c>
      <c r="H29" s="130">
        <v>-194.47</v>
      </c>
      <c r="I29" s="130" t="s">
        <v>1666</v>
      </c>
      <c r="J29" s="131" t="s">
        <v>1667</v>
      </c>
      <c r="L29" s="190"/>
      <c r="M29" s="189" t="s">
        <v>668</v>
      </c>
      <c r="N29" s="129" t="s">
        <v>1668</v>
      </c>
      <c r="O29" s="130" t="s">
        <v>1669</v>
      </c>
      <c r="P29" s="130" t="s">
        <v>1670</v>
      </c>
      <c r="Q29" s="130" t="s">
        <v>1671</v>
      </c>
      <c r="R29" s="130">
        <v>-209.26</v>
      </c>
      <c r="S29" s="130">
        <v>-218.72</v>
      </c>
      <c r="T29" s="130" t="s">
        <v>1672</v>
      </c>
      <c r="U29" s="131" t="s">
        <v>1673</v>
      </c>
    </row>
    <row r="30" spans="1:21" ht="15" thickBot="1">
      <c r="B30" s="189" t="s">
        <v>681</v>
      </c>
      <c r="C30" s="129" t="s">
        <v>1674</v>
      </c>
      <c r="D30" s="130" t="s">
        <v>1675</v>
      </c>
      <c r="E30" s="130" t="s">
        <v>1676</v>
      </c>
      <c r="F30" s="130" t="s">
        <v>1677</v>
      </c>
      <c r="G30" s="130">
        <v>562.94999999999993</v>
      </c>
      <c r="H30" s="130">
        <v>307.36</v>
      </c>
      <c r="I30" s="130" t="s">
        <v>328</v>
      </c>
      <c r="J30" s="131" t="s">
        <v>1678</v>
      </c>
      <c r="L30" s="190"/>
      <c r="M30" s="189" t="s">
        <v>681</v>
      </c>
      <c r="N30" s="129" t="s">
        <v>1679</v>
      </c>
      <c r="O30" s="130" t="s">
        <v>1680</v>
      </c>
      <c r="P30" s="130" t="s">
        <v>1681</v>
      </c>
      <c r="Q30" s="130" t="s">
        <v>1682</v>
      </c>
      <c r="R30" s="130">
        <v>495.99</v>
      </c>
      <c r="S30" s="130">
        <v>354.77</v>
      </c>
      <c r="T30" s="130" t="s">
        <v>1683</v>
      </c>
      <c r="U30" s="131" t="s">
        <v>1684</v>
      </c>
    </row>
    <row r="31" spans="1:21" ht="15" thickBot="1">
      <c r="B31" s="189" t="s">
        <v>694</v>
      </c>
      <c r="C31" s="129" t="s">
        <v>1685</v>
      </c>
      <c r="D31" s="130" t="s">
        <v>1686</v>
      </c>
      <c r="E31" s="130" t="s">
        <v>1687</v>
      </c>
      <c r="F31" s="130" t="s">
        <v>1688</v>
      </c>
      <c r="G31" s="130">
        <v>-626.27999999999986</v>
      </c>
      <c r="H31" s="130">
        <v>-23.210000000000036</v>
      </c>
      <c r="I31" s="130" t="s">
        <v>1689</v>
      </c>
      <c r="J31" s="131" t="s">
        <v>1690</v>
      </c>
      <c r="L31" s="190"/>
      <c r="M31" s="189" t="s">
        <v>694</v>
      </c>
      <c r="N31" s="129" t="s">
        <v>1691</v>
      </c>
      <c r="O31" s="130" t="s">
        <v>1692</v>
      </c>
      <c r="P31" s="130" t="s">
        <v>1693</v>
      </c>
      <c r="Q31" s="130" t="s">
        <v>1694</v>
      </c>
      <c r="R31" s="130">
        <v>-1382.99</v>
      </c>
      <c r="S31" s="130">
        <v>-1107.75</v>
      </c>
      <c r="T31" s="130" t="s">
        <v>1695</v>
      </c>
      <c r="U31" s="131" t="s">
        <v>1696</v>
      </c>
    </row>
    <row r="32" spans="1:21" ht="15" thickBot="1">
      <c r="B32" s="189" t="s">
        <v>697</v>
      </c>
      <c r="C32" s="129" t="s">
        <v>1697</v>
      </c>
      <c r="D32" s="130" t="s">
        <v>1698</v>
      </c>
      <c r="E32" s="130" t="s">
        <v>1699</v>
      </c>
      <c r="F32" s="130" t="s">
        <v>1700</v>
      </c>
      <c r="G32" s="130">
        <v>1138.0300000000002</v>
      </c>
      <c r="H32" s="130">
        <v>880.82999999999993</v>
      </c>
      <c r="I32" s="130" t="s">
        <v>328</v>
      </c>
      <c r="J32" s="131" t="s">
        <v>945</v>
      </c>
      <c r="L32" s="190"/>
      <c r="M32" s="189" t="s">
        <v>697</v>
      </c>
      <c r="N32" s="129" t="s">
        <v>1701</v>
      </c>
      <c r="O32" s="130" t="s">
        <v>1702</v>
      </c>
      <c r="P32" s="130" t="s">
        <v>1703</v>
      </c>
      <c r="Q32" s="130" t="s">
        <v>1704</v>
      </c>
      <c r="R32" s="130">
        <v>1054.08</v>
      </c>
      <c r="S32" s="130">
        <v>725.92000000000007</v>
      </c>
      <c r="T32" s="130" t="s">
        <v>1705</v>
      </c>
      <c r="U32" s="131" t="s">
        <v>1706</v>
      </c>
    </row>
    <row r="33" spans="1:21" ht="15" thickBot="1">
      <c r="A33" s="191"/>
      <c r="B33" s="189" t="s">
        <v>706</v>
      </c>
      <c r="C33" s="134" t="s">
        <v>1707</v>
      </c>
      <c r="D33" s="135" t="s">
        <v>1708</v>
      </c>
      <c r="E33" s="135" t="s">
        <v>1709</v>
      </c>
      <c r="F33" s="135" t="s">
        <v>1710</v>
      </c>
      <c r="G33" s="135">
        <v>6182.7999999999993</v>
      </c>
      <c r="H33" s="135">
        <v>6263.58</v>
      </c>
      <c r="I33" s="135" t="s">
        <v>1711</v>
      </c>
      <c r="J33" s="136" t="s">
        <v>1711</v>
      </c>
      <c r="L33" s="192"/>
      <c r="M33" s="189" t="s">
        <v>706</v>
      </c>
      <c r="N33" s="134" t="s">
        <v>1712</v>
      </c>
      <c r="O33" s="135" t="s">
        <v>1713</v>
      </c>
      <c r="P33" s="135" t="s">
        <v>1714</v>
      </c>
      <c r="Q33" s="135" t="s">
        <v>1715</v>
      </c>
      <c r="R33" s="135">
        <v>5024.2799999999988</v>
      </c>
      <c r="S33" s="135">
        <v>5031.17</v>
      </c>
      <c r="T33" s="135" t="s">
        <v>1716</v>
      </c>
      <c r="U33" s="136" t="s">
        <v>1717</v>
      </c>
    </row>
    <row r="34" spans="1:21" ht="15" thickBot="1">
      <c r="A34" s="188" t="s">
        <v>306</v>
      </c>
      <c r="B34" s="199" t="s">
        <v>587</v>
      </c>
      <c r="C34" s="196" t="s">
        <v>1718</v>
      </c>
      <c r="D34" s="149" t="s">
        <v>1719</v>
      </c>
      <c r="E34" s="149" t="s">
        <v>1720</v>
      </c>
      <c r="F34" s="149" t="s">
        <v>1721</v>
      </c>
      <c r="G34" s="149">
        <v>187.83000000000004</v>
      </c>
      <c r="H34" s="149">
        <v>144.35000000000002</v>
      </c>
      <c r="I34" s="149" t="s">
        <v>328</v>
      </c>
      <c r="J34" s="150" t="s">
        <v>856</v>
      </c>
      <c r="L34" s="190" t="s">
        <v>306</v>
      </c>
      <c r="M34" s="199" t="s">
        <v>587</v>
      </c>
      <c r="N34" s="126" t="s">
        <v>1722</v>
      </c>
      <c r="O34" s="127" t="s">
        <v>1723</v>
      </c>
      <c r="P34" s="127" t="s">
        <v>1724</v>
      </c>
      <c r="Q34" s="127" t="s">
        <v>1725</v>
      </c>
      <c r="R34" s="127">
        <v>173.14</v>
      </c>
      <c r="S34" s="127">
        <v>137.28000000000003</v>
      </c>
      <c r="T34" s="127" t="s">
        <v>328</v>
      </c>
      <c r="U34" s="128" t="s">
        <v>945</v>
      </c>
    </row>
    <row r="35" spans="1:21" ht="15" thickBot="1">
      <c r="A35" s="188" t="s">
        <v>1726</v>
      </c>
      <c r="B35" s="189" t="s">
        <v>598</v>
      </c>
      <c r="C35" s="129" t="s">
        <v>1727</v>
      </c>
      <c r="D35" s="130" t="s">
        <v>1728</v>
      </c>
      <c r="E35" s="130" t="s">
        <v>1729</v>
      </c>
      <c r="F35" s="130" t="s">
        <v>1730</v>
      </c>
      <c r="G35" s="130">
        <v>775.71</v>
      </c>
      <c r="H35" s="130">
        <v>466.90000000000009</v>
      </c>
      <c r="I35" s="130" t="s">
        <v>328</v>
      </c>
      <c r="J35" s="131" t="s">
        <v>328</v>
      </c>
      <c r="L35" s="190" t="s">
        <v>1731</v>
      </c>
      <c r="M35" s="189" t="s">
        <v>598</v>
      </c>
      <c r="N35" s="129" t="s">
        <v>1732</v>
      </c>
      <c r="O35" s="130" t="s">
        <v>1733</v>
      </c>
      <c r="P35" s="130" t="s">
        <v>1734</v>
      </c>
      <c r="Q35" s="130" t="s">
        <v>1735</v>
      </c>
      <c r="R35" s="130">
        <v>783.83999999999969</v>
      </c>
      <c r="S35" s="130">
        <v>495.10000000000014</v>
      </c>
      <c r="T35" s="130" t="s">
        <v>328</v>
      </c>
      <c r="U35" s="131" t="s">
        <v>328</v>
      </c>
    </row>
    <row r="36" spans="1:21" ht="15" thickBot="1">
      <c r="A36" s="188" t="s">
        <v>1736</v>
      </c>
      <c r="B36" s="189" t="s">
        <v>611</v>
      </c>
      <c r="C36" s="129" t="s">
        <v>1737</v>
      </c>
      <c r="D36" s="130" t="s">
        <v>1738</v>
      </c>
      <c r="E36" s="130" t="s">
        <v>1739</v>
      </c>
      <c r="F36" s="130" t="s">
        <v>1740</v>
      </c>
      <c r="G36" s="130">
        <v>60.319999999999993</v>
      </c>
      <c r="H36" s="130">
        <v>61.590000000000032</v>
      </c>
      <c r="I36" s="130" t="s">
        <v>1012</v>
      </c>
      <c r="J36" s="131" t="s">
        <v>1741</v>
      </c>
      <c r="L36" s="190" t="s">
        <v>1742</v>
      </c>
      <c r="M36" s="189" t="s">
        <v>611</v>
      </c>
      <c r="N36" s="129" t="s">
        <v>1743</v>
      </c>
      <c r="O36" s="130" t="s">
        <v>1744</v>
      </c>
      <c r="P36" s="130" t="s">
        <v>1745</v>
      </c>
      <c r="Q36" s="130" t="s">
        <v>1746</v>
      </c>
      <c r="R36" s="130">
        <v>56.129999999999995</v>
      </c>
      <c r="S36" s="130">
        <v>55.579999999999984</v>
      </c>
      <c r="T36" s="130" t="s">
        <v>1747</v>
      </c>
      <c r="U36" s="131" t="s">
        <v>1149</v>
      </c>
    </row>
    <row r="37" spans="1:21" ht="15" thickBot="1">
      <c r="B37" s="189" t="s">
        <v>625</v>
      </c>
      <c r="C37" s="129" t="s">
        <v>1748</v>
      </c>
      <c r="D37" s="130" t="s">
        <v>1749</v>
      </c>
      <c r="E37" s="130" t="s">
        <v>1750</v>
      </c>
      <c r="F37" s="130" t="s">
        <v>1751</v>
      </c>
      <c r="G37" s="130">
        <v>534.04</v>
      </c>
      <c r="H37" s="130">
        <v>361.05</v>
      </c>
      <c r="I37" s="130" t="s">
        <v>328</v>
      </c>
      <c r="J37" s="131" t="s">
        <v>328</v>
      </c>
      <c r="L37" s="190"/>
      <c r="M37" s="189" t="s">
        <v>625</v>
      </c>
      <c r="N37" s="129" t="s">
        <v>1752</v>
      </c>
      <c r="O37" s="130" t="s">
        <v>1753</v>
      </c>
      <c r="P37" s="130" t="s">
        <v>1754</v>
      </c>
      <c r="Q37" s="130" t="s">
        <v>1755</v>
      </c>
      <c r="R37" s="130">
        <v>535.58000000000004</v>
      </c>
      <c r="S37" s="130">
        <v>357.83000000000004</v>
      </c>
      <c r="T37" s="130" t="s">
        <v>328</v>
      </c>
      <c r="U37" s="131" t="s">
        <v>328</v>
      </c>
    </row>
    <row r="38" spans="1:21" ht="15" thickBot="1">
      <c r="B38" s="189" t="s">
        <v>638</v>
      </c>
      <c r="C38" s="129" t="s">
        <v>1756</v>
      </c>
      <c r="D38" s="130" t="s">
        <v>1757</v>
      </c>
      <c r="E38" s="130" t="s">
        <v>1758</v>
      </c>
      <c r="F38" s="130" t="s">
        <v>1759</v>
      </c>
      <c r="G38" s="130">
        <v>3268.01</v>
      </c>
      <c r="H38" s="130">
        <v>1815.2300000000005</v>
      </c>
      <c r="I38" s="130" t="s">
        <v>328</v>
      </c>
      <c r="J38" s="131" t="s">
        <v>1587</v>
      </c>
      <c r="L38" s="190"/>
      <c r="M38" s="189" t="s">
        <v>638</v>
      </c>
      <c r="N38" s="129" t="s">
        <v>1760</v>
      </c>
      <c r="O38" s="130" t="s">
        <v>1761</v>
      </c>
      <c r="P38" s="130" t="s">
        <v>1762</v>
      </c>
      <c r="Q38" s="130" t="s">
        <v>1763</v>
      </c>
      <c r="R38" s="130">
        <v>3177.2599999999998</v>
      </c>
      <c r="S38" s="130">
        <v>1965.3100000000004</v>
      </c>
      <c r="T38" s="130" t="s">
        <v>328</v>
      </c>
      <c r="U38" s="131" t="s">
        <v>1711</v>
      </c>
    </row>
    <row r="39" spans="1:21" ht="15" thickBot="1">
      <c r="B39" s="189" t="s">
        <v>651</v>
      </c>
      <c r="C39" s="129" t="s">
        <v>1764</v>
      </c>
      <c r="D39" s="130" t="s">
        <v>1765</v>
      </c>
      <c r="E39" s="130" t="s">
        <v>1766</v>
      </c>
      <c r="F39" s="130" t="s">
        <v>1767</v>
      </c>
      <c r="G39" s="130">
        <v>52.329999999999984</v>
      </c>
      <c r="H39" s="130">
        <v>23.210000000000036</v>
      </c>
      <c r="I39" s="130" t="s">
        <v>1768</v>
      </c>
      <c r="J39" s="131" t="s">
        <v>1769</v>
      </c>
      <c r="L39" s="190"/>
      <c r="M39" s="189" t="s">
        <v>651</v>
      </c>
      <c r="N39" s="129" t="s">
        <v>1770</v>
      </c>
      <c r="O39" s="130" t="s">
        <v>1771</v>
      </c>
      <c r="P39" s="130" t="s">
        <v>1772</v>
      </c>
      <c r="Q39" s="130" t="s">
        <v>1773</v>
      </c>
      <c r="R39" s="130">
        <v>55.129999999999995</v>
      </c>
      <c r="S39" s="130">
        <v>28.600000000000023</v>
      </c>
      <c r="T39" s="130" t="s">
        <v>1774</v>
      </c>
      <c r="U39" s="131" t="s">
        <v>1775</v>
      </c>
    </row>
    <row r="40" spans="1:21" ht="15" thickBot="1">
      <c r="B40" s="189" t="s">
        <v>664</v>
      </c>
      <c r="C40" s="129" t="s">
        <v>1776</v>
      </c>
      <c r="D40" s="130" t="s">
        <v>1777</v>
      </c>
      <c r="E40" s="130" t="s">
        <v>1778</v>
      </c>
      <c r="F40" s="130" t="s">
        <v>1779</v>
      </c>
      <c r="G40" s="130">
        <v>75.410000000000082</v>
      </c>
      <c r="H40" s="130">
        <v>262.65000000000009</v>
      </c>
      <c r="I40" s="130" t="s">
        <v>1780</v>
      </c>
      <c r="J40" s="131" t="s">
        <v>1781</v>
      </c>
      <c r="L40" s="190"/>
      <c r="M40" s="189" t="s">
        <v>664</v>
      </c>
      <c r="N40" s="129" t="s">
        <v>1782</v>
      </c>
      <c r="O40" s="130" t="s">
        <v>1783</v>
      </c>
      <c r="P40" s="130" t="s">
        <v>1784</v>
      </c>
      <c r="Q40" s="130" t="s">
        <v>1785</v>
      </c>
      <c r="R40" s="130">
        <v>28.439999999999941</v>
      </c>
      <c r="S40" s="130">
        <v>258.83999999999992</v>
      </c>
      <c r="T40" s="130" t="s">
        <v>1786</v>
      </c>
      <c r="U40" s="131" t="s">
        <v>1787</v>
      </c>
    </row>
    <row r="41" spans="1:21" ht="15" thickBot="1">
      <c r="B41" s="189" t="s">
        <v>666</v>
      </c>
      <c r="C41" s="129" t="s">
        <v>1788</v>
      </c>
      <c r="D41" s="130" t="s">
        <v>1789</v>
      </c>
      <c r="E41" s="130" t="s">
        <v>1790</v>
      </c>
      <c r="F41" s="130" t="s">
        <v>1791</v>
      </c>
      <c r="G41" s="130">
        <v>-181.14999999999998</v>
      </c>
      <c r="H41" s="130">
        <v>-162.61999999999995</v>
      </c>
      <c r="I41" s="130" t="s">
        <v>1792</v>
      </c>
      <c r="J41" s="131" t="s">
        <v>1657</v>
      </c>
      <c r="L41" s="190"/>
      <c r="M41" s="189" t="s">
        <v>666</v>
      </c>
      <c r="N41" s="129" t="s">
        <v>1793</v>
      </c>
      <c r="O41" s="130" t="s">
        <v>1794</v>
      </c>
      <c r="P41" s="130" t="s">
        <v>1795</v>
      </c>
      <c r="Q41" s="130" t="s">
        <v>1796</v>
      </c>
      <c r="R41" s="130">
        <v>-116.96999999999997</v>
      </c>
      <c r="S41" s="130">
        <v>-122.11000000000001</v>
      </c>
      <c r="T41" s="130" t="s">
        <v>1797</v>
      </c>
      <c r="U41" s="131" t="s">
        <v>1798</v>
      </c>
    </row>
    <row r="42" spans="1:21" ht="15" thickBot="1">
      <c r="B42" s="189" t="s">
        <v>667</v>
      </c>
      <c r="C42" s="129" t="s">
        <v>1799</v>
      </c>
      <c r="D42" s="130" t="s">
        <v>1800</v>
      </c>
      <c r="E42" s="130" t="s">
        <v>1801</v>
      </c>
      <c r="F42" s="130" t="s">
        <v>1802</v>
      </c>
      <c r="G42" s="130">
        <v>153.82999999999998</v>
      </c>
      <c r="H42" s="130">
        <v>149.4</v>
      </c>
      <c r="I42" s="130" t="s">
        <v>1803</v>
      </c>
      <c r="J42" s="131" t="s">
        <v>1804</v>
      </c>
      <c r="L42" s="190"/>
      <c r="M42" s="189" t="s">
        <v>667</v>
      </c>
      <c r="N42" s="129" t="s">
        <v>1805</v>
      </c>
      <c r="O42" s="130" t="s">
        <v>1806</v>
      </c>
      <c r="P42" s="130" t="s">
        <v>1807</v>
      </c>
      <c r="Q42" s="130" t="s">
        <v>1808</v>
      </c>
      <c r="R42" s="130">
        <v>128.42000000000002</v>
      </c>
      <c r="S42" s="130">
        <v>124.44</v>
      </c>
      <c r="T42" s="130" t="s">
        <v>1809</v>
      </c>
      <c r="U42" s="131" t="s">
        <v>1810</v>
      </c>
    </row>
    <row r="43" spans="1:21" ht="15" thickBot="1">
      <c r="B43" s="189" t="s">
        <v>668</v>
      </c>
      <c r="C43" s="129" t="s">
        <v>1811</v>
      </c>
      <c r="D43" s="130" t="s">
        <v>1812</v>
      </c>
      <c r="E43" s="130" t="s">
        <v>1813</v>
      </c>
      <c r="F43" s="130" t="s">
        <v>1814</v>
      </c>
      <c r="G43" s="130">
        <v>239.79000000000002</v>
      </c>
      <c r="H43" s="130">
        <v>159.85</v>
      </c>
      <c r="I43" s="130" t="s">
        <v>1815</v>
      </c>
      <c r="J43" s="131" t="s">
        <v>1816</v>
      </c>
      <c r="L43" s="190"/>
      <c r="M43" s="189" t="s">
        <v>668</v>
      </c>
      <c r="N43" s="129" t="s">
        <v>1817</v>
      </c>
      <c r="O43" s="130" t="s">
        <v>1818</v>
      </c>
      <c r="P43" s="130" t="s">
        <v>1819</v>
      </c>
      <c r="Q43" s="130" t="s">
        <v>1820</v>
      </c>
      <c r="R43" s="130">
        <v>203.04000000000002</v>
      </c>
      <c r="S43" s="130">
        <v>114.46000000000004</v>
      </c>
      <c r="T43" s="130" t="s">
        <v>1821</v>
      </c>
      <c r="U43" s="131" t="s">
        <v>1822</v>
      </c>
    </row>
    <row r="44" spans="1:21" ht="15" thickBot="1">
      <c r="B44" s="189" t="s">
        <v>681</v>
      </c>
      <c r="C44" s="129" t="s">
        <v>1823</v>
      </c>
      <c r="D44" s="130" t="s">
        <v>1824</v>
      </c>
      <c r="E44" s="130" t="s">
        <v>1825</v>
      </c>
      <c r="F44" s="130" t="s">
        <v>1826</v>
      </c>
      <c r="G44" s="130">
        <v>515.0100000000001</v>
      </c>
      <c r="H44" s="130">
        <v>331.96000000000004</v>
      </c>
      <c r="I44" s="130" t="s">
        <v>328</v>
      </c>
      <c r="J44" s="131" t="s">
        <v>328</v>
      </c>
      <c r="L44" s="190"/>
      <c r="M44" s="189" t="s">
        <v>681</v>
      </c>
      <c r="N44" s="129" t="s">
        <v>1827</v>
      </c>
      <c r="O44" s="130" t="s">
        <v>1828</v>
      </c>
      <c r="P44" s="130" t="s">
        <v>1829</v>
      </c>
      <c r="Q44" s="130" t="s">
        <v>1830</v>
      </c>
      <c r="R44" s="130">
        <v>533.68000000000006</v>
      </c>
      <c r="S44" s="130">
        <v>311.67999999999995</v>
      </c>
      <c r="T44" s="130" t="s">
        <v>328</v>
      </c>
      <c r="U44" s="131" t="s">
        <v>328</v>
      </c>
    </row>
    <row r="45" spans="1:21" ht="15" thickBot="1">
      <c r="B45" s="189" t="s">
        <v>694</v>
      </c>
      <c r="C45" s="129" t="s">
        <v>1831</v>
      </c>
      <c r="D45" s="130" t="s">
        <v>1832</v>
      </c>
      <c r="E45" s="130" t="s">
        <v>1833</v>
      </c>
      <c r="F45" s="130" t="s">
        <v>1834</v>
      </c>
      <c r="G45" s="130">
        <v>123.51</v>
      </c>
      <c r="H45" s="130">
        <v>70.089999999999989</v>
      </c>
      <c r="I45" s="130" t="s">
        <v>1835</v>
      </c>
      <c r="J45" s="131" t="s">
        <v>1836</v>
      </c>
      <c r="L45" s="190"/>
      <c r="M45" s="189" t="s">
        <v>694</v>
      </c>
      <c r="N45" s="129" t="s">
        <v>1837</v>
      </c>
      <c r="O45" s="130" t="s">
        <v>1838</v>
      </c>
      <c r="P45" s="130" t="s">
        <v>1839</v>
      </c>
      <c r="Q45" s="130" t="s">
        <v>1840</v>
      </c>
      <c r="R45" s="130">
        <v>157.20000000000002</v>
      </c>
      <c r="S45" s="130">
        <v>199.37</v>
      </c>
      <c r="T45" s="130" t="s">
        <v>1841</v>
      </c>
      <c r="U45" s="131" t="s">
        <v>1842</v>
      </c>
    </row>
    <row r="46" spans="1:21" ht="15" thickBot="1">
      <c r="B46" s="189" t="s">
        <v>697</v>
      </c>
      <c r="C46" s="129" t="s">
        <v>1843</v>
      </c>
      <c r="D46" s="130" t="s">
        <v>1844</v>
      </c>
      <c r="E46" s="130" t="s">
        <v>1845</v>
      </c>
      <c r="F46" s="130" t="s">
        <v>1846</v>
      </c>
      <c r="G46" s="130">
        <v>928.81999999999971</v>
      </c>
      <c r="H46" s="130">
        <v>856.75</v>
      </c>
      <c r="I46" s="130" t="s">
        <v>328</v>
      </c>
      <c r="J46" s="131" t="s">
        <v>328</v>
      </c>
      <c r="L46" s="190"/>
      <c r="M46" s="189" t="s">
        <v>697</v>
      </c>
      <c r="N46" s="129" t="s">
        <v>1847</v>
      </c>
      <c r="O46" s="130" t="s">
        <v>1848</v>
      </c>
      <c r="P46" s="130" t="s">
        <v>1849</v>
      </c>
      <c r="Q46" s="130" t="s">
        <v>1850</v>
      </c>
      <c r="R46" s="130">
        <v>902.17999999999984</v>
      </c>
      <c r="S46" s="130">
        <v>832.90999999999985</v>
      </c>
      <c r="T46" s="130" t="s">
        <v>328</v>
      </c>
      <c r="U46" s="131" t="s">
        <v>328</v>
      </c>
    </row>
    <row r="47" spans="1:21" ht="15" thickBot="1">
      <c r="A47" s="197"/>
      <c r="B47" s="144" t="s">
        <v>706</v>
      </c>
      <c r="C47" s="193" t="s">
        <v>1851</v>
      </c>
      <c r="D47" s="194" t="s">
        <v>1852</v>
      </c>
      <c r="E47" s="194" t="s">
        <v>1853</v>
      </c>
      <c r="F47" s="194" t="s">
        <v>1854</v>
      </c>
      <c r="G47" s="194">
        <v>6733.4599999999991</v>
      </c>
      <c r="H47" s="194">
        <v>4540.41</v>
      </c>
      <c r="I47" s="194" t="s">
        <v>328</v>
      </c>
      <c r="J47" s="195" t="s">
        <v>328</v>
      </c>
      <c r="L47" s="190"/>
      <c r="M47" s="144" t="s">
        <v>706</v>
      </c>
      <c r="N47" s="134" t="s">
        <v>1855</v>
      </c>
      <c r="O47" s="135" t="s">
        <v>1856</v>
      </c>
      <c r="P47" s="135" t="s">
        <v>1857</v>
      </c>
      <c r="Q47" s="135" t="s">
        <v>1858</v>
      </c>
      <c r="R47" s="135">
        <v>6617.0899999999983</v>
      </c>
      <c r="S47" s="135">
        <v>4759.2999999999993</v>
      </c>
      <c r="T47" s="135" t="s">
        <v>328</v>
      </c>
      <c r="U47" s="136" t="s">
        <v>328</v>
      </c>
    </row>
    <row r="48" spans="1:21" ht="15" thickBot="1">
      <c r="A48" s="177" t="s">
        <v>1096</v>
      </c>
      <c r="B48" s="199" t="s">
        <v>587</v>
      </c>
      <c r="C48" s="126" t="s">
        <v>1859</v>
      </c>
      <c r="D48" s="127" t="s">
        <v>1860</v>
      </c>
      <c r="E48" s="127" t="s">
        <v>1861</v>
      </c>
      <c r="F48" s="127" t="s">
        <v>1862</v>
      </c>
      <c r="G48" s="127">
        <v>171.25000000000006</v>
      </c>
      <c r="H48" s="127">
        <v>142.16999999999996</v>
      </c>
      <c r="I48" s="127" t="s">
        <v>328</v>
      </c>
      <c r="J48" s="128" t="s">
        <v>328</v>
      </c>
      <c r="L48" s="201" t="s">
        <v>1096</v>
      </c>
      <c r="M48" s="199" t="s">
        <v>587</v>
      </c>
      <c r="N48" s="196" t="s">
        <v>1859</v>
      </c>
      <c r="O48" s="149" t="s">
        <v>1860</v>
      </c>
      <c r="P48" s="149" t="s">
        <v>1861</v>
      </c>
      <c r="Q48" s="149" t="s">
        <v>1862</v>
      </c>
      <c r="R48" s="149">
        <v>171.25000000000006</v>
      </c>
      <c r="S48" s="149">
        <v>142.16999999999996</v>
      </c>
      <c r="T48" s="149" t="s">
        <v>328</v>
      </c>
      <c r="U48" s="150" t="s">
        <v>328</v>
      </c>
    </row>
    <row r="49" spans="1:21" ht="15" thickBot="1">
      <c r="A49" s="179" t="s">
        <v>1863</v>
      </c>
      <c r="B49" s="189" t="s">
        <v>598</v>
      </c>
      <c r="C49" s="129" t="s">
        <v>1864</v>
      </c>
      <c r="D49" s="130" t="s">
        <v>1865</v>
      </c>
      <c r="E49" s="130" t="s">
        <v>1866</v>
      </c>
      <c r="F49" s="130" t="s">
        <v>1867</v>
      </c>
      <c r="G49" s="130">
        <v>826.89999999999986</v>
      </c>
      <c r="H49" s="130">
        <v>546.05999999999995</v>
      </c>
      <c r="I49" s="130" t="s">
        <v>328</v>
      </c>
      <c r="J49" s="131" t="s">
        <v>328</v>
      </c>
      <c r="L49" s="190" t="s">
        <v>1863</v>
      </c>
      <c r="M49" s="189" t="s">
        <v>598</v>
      </c>
      <c r="N49" s="129" t="s">
        <v>1864</v>
      </c>
      <c r="O49" s="130" t="s">
        <v>1865</v>
      </c>
      <c r="P49" s="130" t="s">
        <v>1866</v>
      </c>
      <c r="Q49" s="130" t="s">
        <v>1867</v>
      </c>
      <c r="R49" s="130">
        <v>826.89999999999986</v>
      </c>
      <c r="S49" s="130">
        <v>546.05999999999995</v>
      </c>
      <c r="T49" s="130" t="s">
        <v>328</v>
      </c>
      <c r="U49" s="131" t="s">
        <v>328</v>
      </c>
    </row>
    <row r="50" spans="1:21" ht="15" thickBot="1">
      <c r="A50" s="188" t="s">
        <v>1868</v>
      </c>
      <c r="B50" s="189" t="s">
        <v>611</v>
      </c>
      <c r="C50" s="129" t="s">
        <v>1869</v>
      </c>
      <c r="D50" s="130" t="s">
        <v>1870</v>
      </c>
      <c r="E50" s="130" t="s">
        <v>1871</v>
      </c>
      <c r="F50" s="130" t="s">
        <v>1872</v>
      </c>
      <c r="G50" s="130">
        <v>56.430000000000007</v>
      </c>
      <c r="H50" s="130">
        <v>63.019999999999982</v>
      </c>
      <c r="I50" s="130" t="s">
        <v>1873</v>
      </c>
      <c r="J50" s="131" t="s">
        <v>609</v>
      </c>
      <c r="L50" s="190" t="s">
        <v>1874</v>
      </c>
      <c r="M50" s="189" t="s">
        <v>611</v>
      </c>
      <c r="N50" s="129" t="s">
        <v>1869</v>
      </c>
      <c r="O50" s="130" t="s">
        <v>1870</v>
      </c>
      <c r="P50" s="130" t="s">
        <v>1871</v>
      </c>
      <c r="Q50" s="130" t="s">
        <v>1872</v>
      </c>
      <c r="R50" s="130">
        <v>56.430000000000007</v>
      </c>
      <c r="S50" s="130">
        <v>63.019999999999982</v>
      </c>
      <c r="T50" s="130" t="s">
        <v>1873</v>
      </c>
      <c r="U50" s="131" t="s">
        <v>609</v>
      </c>
    </row>
    <row r="51" spans="1:21" ht="15" thickBot="1">
      <c r="A51" s="188" t="s">
        <v>1875</v>
      </c>
      <c r="B51" s="189" t="s">
        <v>625</v>
      </c>
      <c r="C51" s="129" t="s">
        <v>1876</v>
      </c>
      <c r="D51" s="130" t="s">
        <v>1877</v>
      </c>
      <c r="E51" s="130" t="s">
        <v>1878</v>
      </c>
      <c r="F51" s="130" t="s">
        <v>1879</v>
      </c>
      <c r="G51" s="130">
        <v>560.68000000000006</v>
      </c>
      <c r="H51" s="130">
        <v>397.13</v>
      </c>
      <c r="I51" s="130" t="s">
        <v>328</v>
      </c>
      <c r="J51" s="131" t="s">
        <v>328</v>
      </c>
      <c r="L51" s="190" t="s">
        <v>1880</v>
      </c>
      <c r="M51" s="189" t="s">
        <v>625</v>
      </c>
      <c r="N51" s="129" t="s">
        <v>1876</v>
      </c>
      <c r="O51" s="130" t="s">
        <v>1877</v>
      </c>
      <c r="P51" s="130" t="s">
        <v>1878</v>
      </c>
      <c r="Q51" s="130" t="s">
        <v>1879</v>
      </c>
      <c r="R51" s="130">
        <v>560.68000000000006</v>
      </c>
      <c r="S51" s="130">
        <v>397.13</v>
      </c>
      <c r="T51" s="130" t="s">
        <v>328</v>
      </c>
      <c r="U51" s="131" t="s">
        <v>328</v>
      </c>
    </row>
    <row r="52" spans="1:21" ht="15" thickBot="1">
      <c r="A52" s="179"/>
      <c r="B52" s="189" t="s">
        <v>638</v>
      </c>
      <c r="C52" s="129" t="s">
        <v>1881</v>
      </c>
      <c r="D52" s="130" t="s">
        <v>1882</v>
      </c>
      <c r="E52" s="130" t="s">
        <v>1883</v>
      </c>
      <c r="F52" s="130" t="s">
        <v>1884</v>
      </c>
      <c r="G52" s="130">
        <v>3045.4799999999996</v>
      </c>
      <c r="H52" s="130">
        <v>2149.5599999999995</v>
      </c>
      <c r="I52" s="130" t="s">
        <v>328</v>
      </c>
      <c r="J52" s="131" t="s">
        <v>328</v>
      </c>
      <c r="L52" s="190"/>
      <c r="M52" s="189" t="s">
        <v>638</v>
      </c>
      <c r="N52" s="129" t="s">
        <v>1881</v>
      </c>
      <c r="O52" s="130" t="s">
        <v>1882</v>
      </c>
      <c r="P52" s="130" t="s">
        <v>1883</v>
      </c>
      <c r="Q52" s="130" t="s">
        <v>1884</v>
      </c>
      <c r="R52" s="130">
        <v>3045.4799999999996</v>
      </c>
      <c r="S52" s="130">
        <v>2149.5599999999995</v>
      </c>
      <c r="T52" s="130" t="s">
        <v>328</v>
      </c>
      <c r="U52" s="131" t="s">
        <v>328</v>
      </c>
    </row>
    <row r="53" spans="1:21" ht="15" thickBot="1">
      <c r="A53" s="179"/>
      <c r="B53" s="189" t="s">
        <v>651</v>
      </c>
      <c r="C53" s="129" t="s">
        <v>1885</v>
      </c>
      <c r="D53" s="130" t="s">
        <v>1886</v>
      </c>
      <c r="E53" s="130" t="s">
        <v>1887</v>
      </c>
      <c r="F53" s="130" t="s">
        <v>1888</v>
      </c>
      <c r="G53" s="130">
        <v>58.69</v>
      </c>
      <c r="H53" s="130">
        <v>35.730000000000018</v>
      </c>
      <c r="I53" s="130" t="s">
        <v>1488</v>
      </c>
      <c r="J53" s="131" t="s">
        <v>1889</v>
      </c>
      <c r="L53" s="190"/>
      <c r="M53" s="189" t="s">
        <v>651</v>
      </c>
      <c r="N53" s="129" t="s">
        <v>1885</v>
      </c>
      <c r="O53" s="130" t="s">
        <v>1886</v>
      </c>
      <c r="P53" s="130" t="s">
        <v>1887</v>
      </c>
      <c r="Q53" s="130" t="s">
        <v>1888</v>
      </c>
      <c r="R53" s="130">
        <v>58.69</v>
      </c>
      <c r="S53" s="130">
        <v>35.730000000000018</v>
      </c>
      <c r="T53" s="130" t="s">
        <v>1488</v>
      </c>
      <c r="U53" s="131" t="s">
        <v>1889</v>
      </c>
    </row>
    <row r="54" spans="1:21" ht="15" thickBot="1">
      <c r="A54" s="179"/>
      <c r="B54" s="189" t="s">
        <v>664</v>
      </c>
      <c r="C54" s="129" t="s">
        <v>1890</v>
      </c>
      <c r="D54" s="130" t="s">
        <v>1891</v>
      </c>
      <c r="E54" s="130" t="s">
        <v>1892</v>
      </c>
      <c r="F54" s="130" t="s">
        <v>1893</v>
      </c>
      <c r="G54" s="130">
        <v>17.379999999999995</v>
      </c>
      <c r="H54" s="130">
        <v>139.51999999999998</v>
      </c>
      <c r="I54" s="130" t="s">
        <v>1894</v>
      </c>
      <c r="J54" s="131" t="s">
        <v>1895</v>
      </c>
      <c r="L54" s="190"/>
      <c r="M54" s="189" t="s">
        <v>664</v>
      </c>
      <c r="N54" s="129" t="s">
        <v>1890</v>
      </c>
      <c r="O54" s="130" t="s">
        <v>1891</v>
      </c>
      <c r="P54" s="130" t="s">
        <v>1892</v>
      </c>
      <c r="Q54" s="130" t="s">
        <v>1893</v>
      </c>
      <c r="R54" s="130">
        <v>17.379999999999995</v>
      </c>
      <c r="S54" s="130">
        <v>139.51999999999998</v>
      </c>
      <c r="T54" s="130" t="s">
        <v>1894</v>
      </c>
      <c r="U54" s="131" t="s">
        <v>1895</v>
      </c>
    </row>
    <row r="55" spans="1:21" ht="15" thickBot="1">
      <c r="A55" s="179"/>
      <c r="B55" s="189" t="s">
        <v>666</v>
      </c>
      <c r="C55" s="129" t="s">
        <v>1896</v>
      </c>
      <c r="D55" s="130" t="s">
        <v>1897</v>
      </c>
      <c r="E55" s="130" t="s">
        <v>1898</v>
      </c>
      <c r="F55" s="130" t="s">
        <v>1899</v>
      </c>
      <c r="G55" s="130">
        <v>-86.06</v>
      </c>
      <c r="H55" s="130">
        <v>-54.449999999999989</v>
      </c>
      <c r="I55" s="130" t="s">
        <v>1900</v>
      </c>
      <c r="J55" s="131" t="s">
        <v>1901</v>
      </c>
      <c r="L55" s="190"/>
      <c r="M55" s="189" t="s">
        <v>666</v>
      </c>
      <c r="N55" s="129" t="s">
        <v>1896</v>
      </c>
      <c r="O55" s="130" t="s">
        <v>1897</v>
      </c>
      <c r="P55" s="130" t="s">
        <v>1898</v>
      </c>
      <c r="Q55" s="130" t="s">
        <v>1899</v>
      </c>
      <c r="R55" s="130">
        <v>-86.06</v>
      </c>
      <c r="S55" s="130">
        <v>-54.449999999999989</v>
      </c>
      <c r="T55" s="130" t="s">
        <v>1900</v>
      </c>
      <c r="U55" s="131" t="s">
        <v>1901</v>
      </c>
    </row>
    <row r="56" spans="1:21" ht="15" thickBot="1">
      <c r="A56" s="179"/>
      <c r="B56" s="189" t="s">
        <v>667</v>
      </c>
      <c r="C56" s="129" t="s">
        <v>1902</v>
      </c>
      <c r="D56" s="130" t="s">
        <v>1903</v>
      </c>
      <c r="E56" s="130" t="s">
        <v>1904</v>
      </c>
      <c r="F56" s="130" t="s">
        <v>1905</v>
      </c>
      <c r="G56" s="130">
        <v>174.36</v>
      </c>
      <c r="H56" s="130">
        <v>171.61</v>
      </c>
      <c r="I56" s="130" t="s">
        <v>1906</v>
      </c>
      <c r="J56" s="131" t="s">
        <v>1907</v>
      </c>
      <c r="L56" s="190"/>
      <c r="M56" s="189" t="s">
        <v>667</v>
      </c>
      <c r="N56" s="129" t="s">
        <v>1902</v>
      </c>
      <c r="O56" s="130" t="s">
        <v>1903</v>
      </c>
      <c r="P56" s="130" t="s">
        <v>1904</v>
      </c>
      <c r="Q56" s="130" t="s">
        <v>1905</v>
      </c>
      <c r="R56" s="130">
        <v>174.36</v>
      </c>
      <c r="S56" s="130">
        <v>171.61</v>
      </c>
      <c r="T56" s="130" t="s">
        <v>1906</v>
      </c>
      <c r="U56" s="131" t="s">
        <v>1907</v>
      </c>
    </row>
    <row r="57" spans="1:21" ht="15" thickBot="1">
      <c r="A57" s="179"/>
      <c r="B57" s="189" t="s">
        <v>668</v>
      </c>
      <c r="C57" s="129" t="s">
        <v>1908</v>
      </c>
      <c r="D57" s="130" t="s">
        <v>1909</v>
      </c>
      <c r="E57" s="130" t="s">
        <v>1910</v>
      </c>
      <c r="F57" s="130" t="s">
        <v>1911</v>
      </c>
      <c r="G57" s="130">
        <v>138.39000000000001</v>
      </c>
      <c r="H57" s="130">
        <v>63.379999999999995</v>
      </c>
      <c r="I57" s="130" t="s">
        <v>1912</v>
      </c>
      <c r="J57" s="131" t="s">
        <v>1913</v>
      </c>
      <c r="L57" s="190"/>
      <c r="M57" s="189" t="s">
        <v>668</v>
      </c>
      <c r="N57" s="129" t="s">
        <v>1908</v>
      </c>
      <c r="O57" s="130" t="s">
        <v>1909</v>
      </c>
      <c r="P57" s="130" t="s">
        <v>1910</v>
      </c>
      <c r="Q57" s="130" t="s">
        <v>1911</v>
      </c>
      <c r="R57" s="130">
        <v>138.39000000000001</v>
      </c>
      <c r="S57" s="130">
        <v>63.379999999999995</v>
      </c>
      <c r="T57" s="130" t="s">
        <v>1912</v>
      </c>
      <c r="U57" s="131" t="s">
        <v>1913</v>
      </c>
    </row>
    <row r="58" spans="1:21" ht="15" thickBot="1">
      <c r="A58" s="179"/>
      <c r="B58" s="189" t="s">
        <v>681</v>
      </c>
      <c r="C58" s="129" t="s">
        <v>1914</v>
      </c>
      <c r="D58" s="130" t="s">
        <v>1915</v>
      </c>
      <c r="E58" s="130" t="s">
        <v>1916</v>
      </c>
      <c r="F58" s="130" t="s">
        <v>1917</v>
      </c>
      <c r="G58" s="130">
        <v>522.78</v>
      </c>
      <c r="H58" s="130">
        <v>316.44000000000005</v>
      </c>
      <c r="I58" s="130" t="s">
        <v>328</v>
      </c>
      <c r="J58" s="131" t="s">
        <v>328</v>
      </c>
      <c r="L58" s="190"/>
      <c r="M58" s="189" t="s">
        <v>681</v>
      </c>
      <c r="N58" s="129" t="s">
        <v>1914</v>
      </c>
      <c r="O58" s="130" t="s">
        <v>1915</v>
      </c>
      <c r="P58" s="130" t="s">
        <v>1916</v>
      </c>
      <c r="Q58" s="130" t="s">
        <v>1917</v>
      </c>
      <c r="R58" s="130">
        <v>522.78</v>
      </c>
      <c r="S58" s="130">
        <v>316.44000000000005</v>
      </c>
      <c r="T58" s="130" t="s">
        <v>328</v>
      </c>
      <c r="U58" s="131" t="s">
        <v>328</v>
      </c>
    </row>
    <row r="59" spans="1:21" ht="15" thickBot="1">
      <c r="A59" s="179"/>
      <c r="B59" s="189" t="s">
        <v>694</v>
      </c>
      <c r="C59" s="129" t="s">
        <v>1918</v>
      </c>
      <c r="D59" s="130" t="s">
        <v>1919</v>
      </c>
      <c r="E59" s="130" t="s">
        <v>1920</v>
      </c>
      <c r="F59" s="130" t="s">
        <v>1921</v>
      </c>
      <c r="G59" s="130">
        <v>-94.859999999999957</v>
      </c>
      <c r="H59" s="130">
        <v>-14.590000000000032</v>
      </c>
      <c r="I59" s="130" t="s">
        <v>1922</v>
      </c>
      <c r="J59" s="131" t="s">
        <v>1923</v>
      </c>
      <c r="L59" s="190"/>
      <c r="M59" s="189" t="s">
        <v>694</v>
      </c>
      <c r="N59" s="129" t="s">
        <v>1918</v>
      </c>
      <c r="O59" s="130" t="s">
        <v>1919</v>
      </c>
      <c r="P59" s="130" t="s">
        <v>1920</v>
      </c>
      <c r="Q59" s="130" t="s">
        <v>1921</v>
      </c>
      <c r="R59" s="130">
        <v>-94.859999999999957</v>
      </c>
      <c r="S59" s="130">
        <v>-14.590000000000032</v>
      </c>
      <c r="T59" s="130" t="s">
        <v>1922</v>
      </c>
      <c r="U59" s="131" t="s">
        <v>1923</v>
      </c>
    </row>
    <row r="60" spans="1:21" ht="15" thickBot="1">
      <c r="A60" s="179"/>
      <c r="B60" s="189" t="s">
        <v>697</v>
      </c>
      <c r="C60" s="129" t="s">
        <v>1924</v>
      </c>
      <c r="D60" s="130" t="s">
        <v>1925</v>
      </c>
      <c r="E60" s="130" t="s">
        <v>1926</v>
      </c>
      <c r="F60" s="130" t="s">
        <v>1927</v>
      </c>
      <c r="G60" s="130">
        <v>933.75000000000045</v>
      </c>
      <c r="H60" s="130">
        <v>803.21</v>
      </c>
      <c r="I60" s="130" t="s">
        <v>328</v>
      </c>
      <c r="J60" s="131" t="s">
        <v>328</v>
      </c>
      <c r="L60" s="190"/>
      <c r="M60" s="189" t="s">
        <v>697</v>
      </c>
      <c r="N60" s="129" t="s">
        <v>1924</v>
      </c>
      <c r="O60" s="130" t="s">
        <v>1925</v>
      </c>
      <c r="P60" s="130" t="s">
        <v>1926</v>
      </c>
      <c r="Q60" s="130" t="s">
        <v>1927</v>
      </c>
      <c r="R60" s="130">
        <v>933.75000000000045</v>
      </c>
      <c r="S60" s="130">
        <v>803.21</v>
      </c>
      <c r="T60" s="130" t="s">
        <v>328</v>
      </c>
      <c r="U60" s="131" t="s">
        <v>328</v>
      </c>
    </row>
    <row r="61" spans="1:21" ht="15" thickBot="1">
      <c r="A61" s="200"/>
      <c r="B61" s="144" t="s">
        <v>706</v>
      </c>
      <c r="C61" s="134" t="s">
        <v>1928</v>
      </c>
      <c r="D61" s="135" t="s">
        <v>1929</v>
      </c>
      <c r="E61" s="135" t="s">
        <v>1930</v>
      </c>
      <c r="F61" s="135" t="s">
        <v>1931</v>
      </c>
      <c r="G61" s="135">
        <v>6325.1900000000005</v>
      </c>
      <c r="H61" s="135">
        <v>4758.8100000000013</v>
      </c>
      <c r="I61" s="135" t="s">
        <v>328</v>
      </c>
      <c r="J61" s="136" t="s">
        <v>328</v>
      </c>
      <c r="L61" s="192"/>
      <c r="M61" s="144" t="s">
        <v>706</v>
      </c>
      <c r="N61" s="134" t="s">
        <v>1928</v>
      </c>
      <c r="O61" s="135" t="s">
        <v>1929</v>
      </c>
      <c r="P61" s="135" t="s">
        <v>1930</v>
      </c>
      <c r="Q61" s="135" t="s">
        <v>1931</v>
      </c>
      <c r="R61" s="135">
        <v>6325.1900000000005</v>
      </c>
      <c r="S61" s="135">
        <v>4758.8100000000013</v>
      </c>
      <c r="T61" s="135" t="s">
        <v>328</v>
      </c>
      <c r="U61" s="136" t="s">
        <v>328</v>
      </c>
    </row>
  </sheetData>
  <mergeCells count="8">
    <mergeCell ref="R4:S4"/>
    <mergeCell ref="T4:U4"/>
    <mergeCell ref="C4:D4"/>
    <mergeCell ref="E4:F4"/>
    <mergeCell ref="G4:H4"/>
    <mergeCell ref="I4:J4"/>
    <mergeCell ref="N4:O4"/>
    <mergeCell ref="P4:Q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EB378-D730-46F6-8AFA-97D922F4093D}">
  <dimension ref="A1:D6"/>
  <sheetViews>
    <sheetView workbookViewId="0"/>
  </sheetViews>
  <sheetFormatPr defaultRowHeight="14.5"/>
  <cols>
    <col min="1" max="1" width="33.54296875" customWidth="1"/>
    <col min="2" max="2" width="23.453125" customWidth="1"/>
    <col min="3" max="3" width="26" customWidth="1"/>
  </cols>
  <sheetData>
    <row r="1" spans="1:4">
      <c r="A1" s="210" t="s">
        <v>1938</v>
      </c>
      <c r="B1" s="122"/>
      <c r="C1" s="122"/>
      <c r="D1" s="143"/>
    </row>
    <row r="2" spans="1:4">
      <c r="A2" s="176" t="s">
        <v>582</v>
      </c>
      <c r="B2" s="106"/>
      <c r="C2" s="106"/>
    </row>
    <row r="3" spans="1:4" ht="15" thickBot="1">
      <c r="A3" s="188"/>
      <c r="B3" s="106"/>
      <c r="C3" s="106"/>
    </row>
    <row r="4" spans="1:4" ht="15" thickBot="1">
      <c r="A4" s="204"/>
      <c r="B4" s="438" t="s">
        <v>1934</v>
      </c>
      <c r="C4" s="439"/>
    </row>
    <row r="5" spans="1:4" ht="15" thickBot="1">
      <c r="A5" s="184" t="s">
        <v>583</v>
      </c>
      <c r="B5" s="185" t="s">
        <v>556</v>
      </c>
      <c r="C5" s="186" t="s">
        <v>557</v>
      </c>
    </row>
    <row r="6" spans="1:4" ht="15" thickBot="1">
      <c r="A6" s="189" t="s">
        <v>706</v>
      </c>
      <c r="B6" s="286" t="s">
        <v>1935</v>
      </c>
      <c r="C6" s="287" t="s">
        <v>1936</v>
      </c>
    </row>
  </sheetData>
  <mergeCells count="1">
    <mergeCell ref="B4:C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47CB1-6CC7-4AAE-892A-8EEA379727CC}">
  <dimension ref="A1:E26"/>
  <sheetViews>
    <sheetView topLeftCell="A5" workbookViewId="0">
      <selection activeCell="J20" sqref="J20"/>
    </sheetView>
  </sheetViews>
  <sheetFormatPr defaultRowHeight="14.5"/>
  <cols>
    <col min="1" max="1" width="54.26953125" customWidth="1"/>
    <col min="2" max="2" width="25.54296875" customWidth="1"/>
    <col min="3" max="3" width="5" customWidth="1"/>
    <col min="4" max="4" width="56.26953125" customWidth="1"/>
    <col min="5" max="5" width="25.54296875" bestFit="1" customWidth="1"/>
  </cols>
  <sheetData>
    <row r="1" spans="1:5">
      <c r="A1" s="314" t="s">
        <v>1990</v>
      </c>
      <c r="B1" s="143"/>
    </row>
    <row r="2" spans="1:5" ht="15" thickBot="1"/>
    <row r="3" spans="1:5" ht="15" thickBot="1">
      <c r="A3" s="71" t="s">
        <v>1971</v>
      </c>
      <c r="B3" s="298" t="s">
        <v>217</v>
      </c>
      <c r="C3" s="299"/>
      <c r="D3" s="71" t="s">
        <v>1972</v>
      </c>
      <c r="E3" s="300" t="s">
        <v>219</v>
      </c>
    </row>
    <row r="4" spans="1:5" ht="38" thickBot="1">
      <c r="A4" s="75" t="s">
        <v>1973</v>
      </c>
      <c r="B4" s="343">
        <v>157569</v>
      </c>
      <c r="C4" s="302"/>
      <c r="D4" s="344" t="s">
        <v>1973</v>
      </c>
      <c r="E4" s="345">
        <v>157569</v>
      </c>
    </row>
    <row r="5" spans="1:5" ht="50.5" thickBot="1">
      <c r="A5" s="218" t="s">
        <v>1974</v>
      </c>
      <c r="B5" s="301">
        <v>19979</v>
      </c>
      <c r="C5" s="302"/>
      <c r="D5" s="346" t="s">
        <v>1975</v>
      </c>
      <c r="E5" s="347">
        <v>46216</v>
      </c>
    </row>
    <row r="6" spans="1:5" ht="15" thickBot="1">
      <c r="A6" s="223" t="s">
        <v>1976</v>
      </c>
      <c r="B6" s="301">
        <v>18341</v>
      </c>
      <c r="C6" s="302"/>
      <c r="D6" s="348"/>
      <c r="E6" s="349"/>
    </row>
    <row r="7" spans="1:5" ht="15" thickBot="1">
      <c r="A7" s="223" t="s">
        <v>1977</v>
      </c>
      <c r="B7" s="303">
        <v>368</v>
      </c>
      <c r="C7" s="304"/>
      <c r="D7" s="350"/>
      <c r="E7" s="349"/>
    </row>
    <row r="8" spans="1:5" ht="15" thickBot="1">
      <c r="A8" s="305" t="s">
        <v>1978</v>
      </c>
      <c r="B8" s="301">
        <v>13204</v>
      </c>
      <c r="C8" s="302"/>
      <c r="D8" s="350"/>
      <c r="E8" s="351"/>
    </row>
    <row r="9" spans="1:5" ht="38" thickBot="1">
      <c r="A9" s="226" t="s">
        <v>1979</v>
      </c>
      <c r="B9" s="301">
        <v>10897</v>
      </c>
      <c r="C9" s="302"/>
      <c r="D9" s="274"/>
      <c r="E9" s="274"/>
    </row>
    <row r="10" spans="1:5" ht="25.5" thickBot="1">
      <c r="A10" s="223" t="s">
        <v>1981</v>
      </c>
      <c r="B10" s="301">
        <v>10892</v>
      </c>
      <c r="C10" s="302"/>
      <c r="D10" s="350"/>
      <c r="E10" s="349"/>
    </row>
    <row r="11" spans="1:5" ht="25.5" thickBot="1">
      <c r="A11" s="223" t="s">
        <v>1982</v>
      </c>
      <c r="B11" s="301">
        <v>10478</v>
      </c>
      <c r="C11" s="302"/>
      <c r="D11" s="350"/>
      <c r="E11" s="349"/>
    </row>
    <row r="12" spans="1:5" ht="25.5" thickBot="1">
      <c r="A12" s="223" t="s">
        <v>1983</v>
      </c>
      <c r="B12" s="301">
        <v>10410</v>
      </c>
      <c r="C12" s="302"/>
      <c r="D12" s="350"/>
      <c r="E12" s="349"/>
    </row>
    <row r="13" spans="1:5" ht="25.5" thickBot="1">
      <c r="A13" s="223" t="s">
        <v>1984</v>
      </c>
      <c r="B13" s="301">
        <v>10280</v>
      </c>
      <c r="C13" s="302"/>
      <c r="D13" s="274"/>
      <c r="E13" s="182"/>
    </row>
    <row r="14" spans="1:5" ht="25.5" thickBot="1">
      <c r="A14" s="223" t="s">
        <v>1985</v>
      </c>
      <c r="B14" s="352">
        <v>9380</v>
      </c>
      <c r="C14" s="302"/>
      <c r="D14" s="346" t="s">
        <v>1980</v>
      </c>
      <c r="E14" s="353">
        <v>39408</v>
      </c>
    </row>
    <row r="15" spans="1:5" ht="63.5" thickBot="1">
      <c r="A15" s="226" t="s">
        <v>2511</v>
      </c>
      <c r="B15" s="306">
        <v>2897</v>
      </c>
      <c r="C15" s="302"/>
      <c r="D15" s="226" t="s">
        <v>2512</v>
      </c>
      <c r="E15" s="307">
        <v>3924</v>
      </c>
    </row>
    <row r="16" spans="1:5" ht="38.5" thickBot="1">
      <c r="A16" s="218" t="s">
        <v>1986</v>
      </c>
      <c r="B16" s="301">
        <v>2614</v>
      </c>
      <c r="C16" s="302"/>
      <c r="D16" s="226" t="s">
        <v>1987</v>
      </c>
      <c r="E16" s="308">
        <v>3415</v>
      </c>
    </row>
    <row r="17" spans="1:5" ht="38.5" thickBot="1">
      <c r="A17" s="218" t="s">
        <v>1188</v>
      </c>
      <c r="B17" s="301">
        <v>2604</v>
      </c>
      <c r="C17" s="302"/>
      <c r="D17" s="218" t="s">
        <v>1188</v>
      </c>
      <c r="E17" s="308">
        <v>3393</v>
      </c>
    </row>
    <row r="18" spans="1:5" ht="38.5" thickBot="1">
      <c r="A18" s="226" t="s">
        <v>1988</v>
      </c>
      <c r="B18" s="301">
        <v>2499</v>
      </c>
      <c r="C18" s="302"/>
      <c r="D18" s="226" t="s">
        <v>1988</v>
      </c>
      <c r="E18" s="233">
        <v>3216</v>
      </c>
    </row>
    <row r="19" spans="1:5" ht="51" thickBot="1">
      <c r="A19" s="226" t="s">
        <v>1989</v>
      </c>
      <c r="B19" s="301">
        <v>2482</v>
      </c>
      <c r="C19" s="302"/>
      <c r="D19" s="226" t="s">
        <v>1989</v>
      </c>
      <c r="E19" s="233">
        <v>3181</v>
      </c>
    </row>
    <row r="20" spans="1:5" ht="38" thickBot="1">
      <c r="A20" s="226" t="s">
        <v>2513</v>
      </c>
      <c r="B20" s="309">
        <v>2201</v>
      </c>
      <c r="C20" s="302"/>
      <c r="D20" s="226" t="s">
        <v>2513</v>
      </c>
      <c r="E20" s="310">
        <v>2786</v>
      </c>
    </row>
    <row r="21" spans="1:5">
      <c r="A21" s="311"/>
      <c r="B21" s="274"/>
      <c r="C21" s="274"/>
      <c r="D21" s="274"/>
      <c r="E21" s="274"/>
    </row>
    <row r="22" spans="1:5">
      <c r="A22" s="312" t="s">
        <v>2514</v>
      </c>
      <c r="B22" s="274"/>
      <c r="C22" s="274"/>
      <c r="D22" s="274"/>
      <c r="E22" s="85"/>
    </row>
    <row r="23" spans="1:5" ht="15" thickBot="1">
      <c r="A23" s="274"/>
      <c r="B23" s="274"/>
      <c r="C23" s="274"/>
      <c r="D23" s="274"/>
      <c r="E23" s="274"/>
    </row>
    <row r="24" spans="1:5" ht="15" thickBot="1">
      <c r="A24" s="241" t="s">
        <v>1193</v>
      </c>
      <c r="B24" s="313">
        <f>B20+E20</f>
        <v>4987</v>
      </c>
      <c r="C24" s="70"/>
      <c r="D24" s="274"/>
      <c r="E24" s="85"/>
    </row>
    <row r="25" spans="1:5">
      <c r="A25" s="274"/>
      <c r="B25" s="274"/>
      <c r="C25" s="274"/>
      <c r="D25" s="274"/>
      <c r="E25" s="274"/>
    </row>
    <row r="26" spans="1:5">
      <c r="A26" s="243" t="s">
        <v>2515</v>
      </c>
      <c r="B26" s="354">
        <f>B14-B15</f>
        <v>6483</v>
      </c>
      <c r="C26" s="274"/>
      <c r="D26" s="274"/>
      <c r="E26" s="2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33"/>
  <sheetViews>
    <sheetView zoomScaleNormal="100" workbookViewId="0">
      <selection activeCell="F36" sqref="F36"/>
    </sheetView>
  </sheetViews>
  <sheetFormatPr defaultColWidth="9.1796875" defaultRowHeight="14"/>
  <cols>
    <col min="1" max="1" width="9.1796875" style="8"/>
    <col min="2" max="16384" width="9.1796875" style="7"/>
  </cols>
  <sheetData>
    <row r="1" spans="1:13" s="14" customFormat="1" ht="12.75" customHeight="1">
      <c r="A1" s="59" t="s">
        <v>13</v>
      </c>
      <c r="B1" s="59"/>
      <c r="C1" s="59"/>
      <c r="D1" s="59"/>
      <c r="E1" s="59"/>
      <c r="F1" s="59"/>
      <c r="G1" s="59"/>
      <c r="H1" s="59"/>
      <c r="I1" s="59"/>
    </row>
    <row r="2" spans="1:13" s="14" customFormat="1" ht="13">
      <c r="A2" s="59" t="str">
        <f>'Cover Page'!A17</f>
        <v>2020 0970 172 000</v>
      </c>
      <c r="B2" s="58"/>
      <c r="C2" s="58"/>
      <c r="D2" s="58"/>
      <c r="E2" s="58"/>
      <c r="F2" s="58"/>
      <c r="G2" s="58"/>
      <c r="H2" s="58"/>
      <c r="I2" s="58"/>
    </row>
    <row r="3" spans="1:13">
      <c r="A3" s="15"/>
      <c r="B3" s="15"/>
      <c r="C3" s="15"/>
      <c r="D3" s="15"/>
      <c r="E3" s="15"/>
      <c r="F3" s="15"/>
      <c r="G3" s="15"/>
      <c r="H3" s="15"/>
      <c r="I3" s="15"/>
    </row>
    <row r="4" spans="1:13" ht="20">
      <c r="A4" s="408" t="s">
        <v>14</v>
      </c>
      <c r="B4" s="408"/>
      <c r="C4" s="408"/>
      <c r="D4" s="408"/>
      <c r="E4" s="408"/>
      <c r="F4" s="408"/>
      <c r="G4" s="408"/>
      <c r="H4" s="408"/>
      <c r="I4" s="408"/>
    </row>
    <row r="6" spans="1:13" ht="15.75" customHeight="1">
      <c r="A6" s="409" t="s">
        <v>15</v>
      </c>
      <c r="B6" s="409"/>
      <c r="C6" s="409"/>
      <c r="D6" s="409"/>
      <c r="E6" s="409"/>
      <c r="F6" s="409"/>
      <c r="G6" s="409"/>
      <c r="H6" s="409"/>
      <c r="I6" s="409"/>
    </row>
    <row r="7" spans="1:13">
      <c r="A7" s="11"/>
      <c r="B7" s="11"/>
      <c r="C7" s="11"/>
      <c r="D7" s="11"/>
      <c r="E7" s="11"/>
      <c r="F7" s="11"/>
      <c r="G7" s="11"/>
      <c r="H7" s="11"/>
      <c r="I7" s="11"/>
    </row>
    <row r="8" spans="1:13" ht="14.5">
      <c r="A8" s="406" t="s">
        <v>34</v>
      </c>
      <c r="B8" s="406"/>
      <c r="C8" s="406"/>
      <c r="D8" s="406"/>
      <c r="E8" s="406"/>
      <c r="F8" s="406"/>
      <c r="G8" s="406"/>
      <c r="H8" s="406"/>
      <c r="I8" s="406"/>
      <c r="J8" s="64"/>
    </row>
    <row r="9" spans="1:13" ht="75" customHeight="1">
      <c r="A9" s="405" t="str">
        <f>ASTHMA</f>
        <v>The Ontario Asthma Database is an ICES-derived cohort that is created using a definition of ≥2 physician billing claims with a diagnosis of asthma (OHIP diagnosis code: 493) and/or ≥1 inpatient hospitalization or same day surgery record with a diagnosis of asthma (ICD-9 diagnosis code: 493; ICD-10 diagnosis codes: J45, J46; in any diagnostic code space) in a two-year period applied to hospitalization (DAD), same day surgery (SDS), and physician billing claims (OHIP) data to determine the diagnosis date for incident cases of asthma in Ontario.</v>
      </c>
      <c r="B9" s="405"/>
      <c r="C9" s="405"/>
      <c r="D9" s="405"/>
      <c r="E9" s="405"/>
      <c r="F9" s="405"/>
      <c r="G9" s="405"/>
      <c r="H9" s="405"/>
      <c r="I9" s="405"/>
      <c r="J9" s="407"/>
      <c r="K9" s="407"/>
      <c r="L9" s="407"/>
      <c r="M9" s="407"/>
    </row>
    <row r="10" spans="1:13" ht="14.25" customHeight="1">
      <c r="A10" s="66"/>
      <c r="B10" s="66"/>
      <c r="C10" s="66"/>
      <c r="D10" s="66"/>
      <c r="E10" s="66"/>
      <c r="F10" s="66"/>
      <c r="G10" s="66"/>
      <c r="H10" s="66"/>
      <c r="I10" s="66"/>
    </row>
    <row r="11" spans="1:13" ht="14.25" customHeight="1">
      <c r="A11" s="406" t="s">
        <v>209</v>
      </c>
      <c r="B11" s="406"/>
      <c r="C11" s="406"/>
      <c r="D11" s="406"/>
      <c r="E11" s="406"/>
      <c r="F11" s="406"/>
      <c r="G11" s="406"/>
      <c r="H11" s="406"/>
      <c r="I11" s="406"/>
    </row>
    <row r="12" spans="1:13" ht="66" customHeight="1">
      <c r="A12" s="405" t="str">
        <f>DAD</f>
        <v>The DAD is compiled by the Canadian Institute for Health Information and contains administrative, clinical (diagnoses and procedures/interventions), demographic, and administrative information for all admissions to acute care hospitals, rehab, chronic, and day surgery institutions in Ontario. At ICES, consecutive DAD records are linked together to form ‘episodes of care’ among the hospitals to which patients have been transferred after their initial admission.</v>
      </c>
      <c r="B12" s="405"/>
      <c r="C12" s="405"/>
      <c r="D12" s="405"/>
      <c r="E12" s="405"/>
      <c r="F12" s="405"/>
      <c r="G12" s="405"/>
      <c r="H12" s="405"/>
      <c r="I12" s="405"/>
    </row>
    <row r="13" spans="1:13">
      <c r="A13" s="9"/>
      <c r="B13" s="10"/>
      <c r="C13" s="10"/>
      <c r="D13" s="10"/>
      <c r="E13" s="10"/>
      <c r="F13" s="10"/>
      <c r="G13" s="10"/>
      <c r="H13" s="10"/>
      <c r="I13" s="10"/>
    </row>
    <row r="14" spans="1:13" ht="14.25" customHeight="1">
      <c r="A14" s="406" t="s">
        <v>123</v>
      </c>
      <c r="B14" s="406"/>
      <c r="C14" s="406"/>
      <c r="D14" s="406"/>
      <c r="E14" s="406"/>
      <c r="F14" s="406"/>
      <c r="G14" s="406"/>
      <c r="H14" s="406"/>
      <c r="I14" s="406"/>
    </row>
    <row r="15" spans="1:13" ht="64.5" customHeight="1">
      <c r="A15" s="405" t="str">
        <f>SDS</f>
        <v>The SDS is compiled by the Canadian Institute for Health Information and contains administrative, clinical (diagnoses and procedures), demographic, and administrative information for all patient visits made to day surgery institutions in Ontario. The main data elements include patient demographics, clinical data (diagnoses, procedures, physician), administrative data (institution/hospital number etc.), financial data, service-specific data elements for day surgery and emergency.</v>
      </c>
      <c r="B15" s="405"/>
      <c r="C15" s="405"/>
      <c r="D15" s="405"/>
      <c r="E15" s="405"/>
      <c r="F15" s="405"/>
      <c r="G15" s="405"/>
      <c r="H15" s="405"/>
      <c r="I15" s="405"/>
    </row>
    <row r="16" spans="1:13">
      <c r="A16" s="56"/>
      <c r="B16" s="56"/>
      <c r="C16" s="56"/>
      <c r="D16" s="56"/>
      <c r="E16" s="56"/>
      <c r="F16" s="56"/>
      <c r="G16" s="56"/>
      <c r="H16" s="56"/>
      <c r="I16" s="56"/>
    </row>
    <row r="17" spans="1:10" ht="14.25" customHeight="1">
      <c r="A17" s="406" t="s">
        <v>83</v>
      </c>
      <c r="B17" s="406"/>
      <c r="C17" s="406"/>
      <c r="D17" s="406"/>
      <c r="E17" s="406"/>
      <c r="F17" s="406"/>
      <c r="G17" s="406"/>
      <c r="H17" s="406"/>
      <c r="I17" s="406"/>
    </row>
    <row r="18" spans="1:10" ht="75" customHeight="1">
      <c r="A18" s="405" t="str">
        <f>NACRS</f>
        <v>The NACRS is compiled by the Canadian Institute for Health Information and contains administrative, clinical (diagnoses and procedures), demographic, and administrative information for all patient visits made to hospital- and community-based ambulatory care centres (emergency departments, day surgery units, hemodialysis units, and cancer care clinics). At ICES, NACRS records are linked with other data sources (DAD, OMHRS) to identify transitions to other care settings, such as inpatient acute care or psychiatric care.</v>
      </c>
      <c r="B18" s="405"/>
      <c r="C18" s="405"/>
      <c r="D18" s="405"/>
      <c r="E18" s="405"/>
      <c r="F18" s="405"/>
      <c r="G18" s="405"/>
      <c r="H18" s="405"/>
      <c r="I18" s="405"/>
    </row>
    <row r="19" spans="1:10">
      <c r="A19" s="66"/>
      <c r="B19" s="66"/>
      <c r="C19" s="66"/>
      <c r="D19" s="66"/>
      <c r="E19" s="66"/>
      <c r="F19" s="66"/>
      <c r="G19" s="66"/>
      <c r="H19" s="66"/>
      <c r="I19" s="66"/>
    </row>
    <row r="20" spans="1:10">
      <c r="A20" s="406" t="s">
        <v>93</v>
      </c>
      <c r="B20" s="406"/>
      <c r="C20" s="406"/>
      <c r="D20" s="406"/>
      <c r="E20" s="406"/>
      <c r="F20" s="406"/>
      <c r="G20" s="406"/>
      <c r="H20" s="406"/>
      <c r="I20" s="406"/>
    </row>
    <row r="21" spans="1:10" ht="65.25" customHeight="1">
      <c r="A21" s="405" t="str">
        <f>ODB</f>
        <v>The ODB database contains prescription medication claims for those covered under the provincial drug program, mainly: those aged 65 years and older, nursing home residents, patients receiving services under the Ontario Home Care program, those receiving social assistance, and residents eligible for specialized drug programs. Main data elements include drug identifier, quantity, # days supplied, date disepensed, cost, and patient, pharmacy and physician identifiers.</v>
      </c>
      <c r="B21" s="405"/>
      <c r="C21" s="405"/>
      <c r="D21" s="405"/>
      <c r="E21" s="405"/>
      <c r="F21" s="405"/>
      <c r="G21" s="405"/>
      <c r="H21" s="405"/>
      <c r="I21" s="405"/>
    </row>
    <row r="22" spans="1:10">
      <c r="A22" s="67"/>
      <c r="B22" s="67"/>
      <c r="C22" s="67"/>
      <c r="D22" s="67"/>
      <c r="E22" s="67"/>
      <c r="F22" s="67"/>
      <c r="G22" s="67"/>
      <c r="H22" s="67"/>
      <c r="I22" s="67"/>
    </row>
    <row r="23" spans="1:10" ht="14.25" customHeight="1">
      <c r="A23" s="406" t="s">
        <v>97</v>
      </c>
      <c r="B23" s="406"/>
      <c r="C23" s="406"/>
      <c r="D23" s="406"/>
      <c r="E23" s="406"/>
      <c r="F23" s="406"/>
      <c r="G23" s="406"/>
      <c r="H23" s="406"/>
      <c r="I23" s="406"/>
      <c r="J23" s="64"/>
    </row>
    <row r="24" spans="1:10" ht="75" customHeight="1">
      <c r="A24" s="405" t="str">
        <f>OHIP</f>
        <v>The OHIP claims database contains information on inpatient and outpatient services provided to Ontario residents eligible for the province’s publicly funded health insurance system by fee-for-service health care practitioners (primarily physicians) and “shadow billings” for those paid through non-fee-for-service payment plans. The main data elements include patient and physician identifiers (encrypted), code for service provided, date of service,  associated diagnosis, and fee paid.</v>
      </c>
      <c r="B24" s="405"/>
      <c r="C24" s="405"/>
      <c r="D24" s="405"/>
      <c r="E24" s="405"/>
      <c r="F24" s="405"/>
      <c r="G24" s="405"/>
      <c r="H24" s="405"/>
      <c r="I24" s="405"/>
    </row>
    <row r="25" spans="1:10">
      <c r="A25" s="66"/>
      <c r="B25" s="66"/>
      <c r="C25" s="66"/>
      <c r="D25" s="66"/>
      <c r="E25" s="66"/>
      <c r="F25" s="66"/>
      <c r="G25" s="66"/>
      <c r="H25" s="66"/>
      <c r="I25" s="66"/>
    </row>
    <row r="26" spans="1:10" ht="14.25" customHeight="1">
      <c r="A26" s="406" t="s">
        <v>121</v>
      </c>
      <c r="B26" s="406"/>
      <c r="C26" s="406"/>
      <c r="D26" s="406"/>
      <c r="E26" s="406"/>
      <c r="F26" s="406"/>
      <c r="G26" s="406"/>
      <c r="H26" s="406"/>
      <c r="I26" s="406"/>
    </row>
    <row r="27" spans="1:10" ht="57.75" customHeight="1">
      <c r="A27" s="405" t="str">
        <f>RPDB</f>
        <v>The RPDB provides basic demographic information (age, sex, location of residence, date of birth, and date of death for deceased individuals) for those issued an Ontario health insurance number. The RPDB also indicates the time periods for which an individual was eligible to receive publicly funded health insurance benefits and the best known postal code for each registrant on July 1st of each year.</v>
      </c>
      <c r="B27" s="405"/>
      <c r="C27" s="405"/>
      <c r="D27" s="405"/>
      <c r="E27" s="405"/>
      <c r="F27" s="405"/>
      <c r="G27" s="405"/>
      <c r="H27" s="405"/>
      <c r="I27" s="405"/>
    </row>
    <row r="28" spans="1:10">
      <c r="A28" s="66"/>
      <c r="B28" s="66"/>
      <c r="C28" s="66"/>
      <c r="D28" s="66"/>
      <c r="E28" s="66"/>
      <c r="F28" s="66"/>
      <c r="G28" s="66"/>
      <c r="H28" s="66"/>
      <c r="I28" s="66"/>
    </row>
    <row r="29" spans="1:10">
      <c r="A29" s="406" t="s">
        <v>77</v>
      </c>
      <c r="B29" s="406"/>
      <c r="C29" s="406"/>
      <c r="D29" s="406"/>
      <c r="E29" s="406"/>
      <c r="F29" s="406"/>
      <c r="G29" s="406"/>
      <c r="H29" s="406"/>
      <c r="I29" s="406"/>
    </row>
    <row r="30" spans="1:10" ht="31.5" customHeight="1">
      <c r="A30" s="405" t="str">
        <f>LHIN</f>
        <v>The LHIN database contains information on LHIN information tables, Dissemination Areas, LHIN/sub-LHIN population estimates and projections and postal code lookup tables.</v>
      </c>
      <c r="B30" s="405"/>
      <c r="C30" s="405"/>
      <c r="D30" s="405"/>
      <c r="E30" s="405"/>
      <c r="F30" s="405"/>
      <c r="G30" s="405"/>
      <c r="H30" s="405"/>
      <c r="I30" s="405"/>
    </row>
    <row r="31" spans="1:10" ht="14.25" customHeight="1">
      <c r="A31" s="9"/>
      <c r="B31" s="10"/>
      <c r="C31" s="10"/>
      <c r="D31" s="10"/>
      <c r="E31" s="10"/>
      <c r="F31" s="10"/>
      <c r="G31" s="10"/>
      <c r="H31" s="10"/>
      <c r="I31" s="10"/>
    </row>
    <row r="32" spans="1:10">
      <c r="A32" s="406" t="s">
        <v>111</v>
      </c>
      <c r="B32" s="406"/>
      <c r="C32" s="406"/>
      <c r="D32" s="406"/>
      <c r="E32" s="406"/>
      <c r="F32" s="406"/>
      <c r="G32" s="406"/>
      <c r="H32" s="406"/>
      <c r="I32" s="406"/>
    </row>
    <row r="33" spans="1:9" ht="43.5" customHeight="1">
      <c r="A33" s="405" t="str">
        <f>PCCF</f>
        <v>The PCCF database will link to postal codes within a given cohort and determine other census geographic identifiers such as, dissemination/enumeration area, census division, longitute/latitude, urban/rural flag and neighbourhood income quintile.</v>
      </c>
      <c r="B33" s="405"/>
      <c r="C33" s="405"/>
      <c r="D33" s="405"/>
      <c r="E33" s="405"/>
      <c r="F33" s="405"/>
      <c r="G33" s="405"/>
      <c r="H33" s="405"/>
      <c r="I33" s="405"/>
    </row>
  </sheetData>
  <mergeCells count="21">
    <mergeCell ref="J9:M9"/>
    <mergeCell ref="A4:I4"/>
    <mergeCell ref="A6:I6"/>
    <mergeCell ref="A8:I8"/>
    <mergeCell ref="A26:I26"/>
    <mergeCell ref="A27:I27"/>
    <mergeCell ref="A9:I9"/>
    <mergeCell ref="A33:I33"/>
    <mergeCell ref="A20:I20"/>
    <mergeCell ref="A21:I21"/>
    <mergeCell ref="A11:I11"/>
    <mergeCell ref="A14:I14"/>
    <mergeCell ref="A17:I17"/>
    <mergeCell ref="A12:I12"/>
    <mergeCell ref="A15:I15"/>
    <mergeCell ref="A18:I18"/>
    <mergeCell ref="A24:I24"/>
    <mergeCell ref="A29:I29"/>
    <mergeCell ref="A32:I32"/>
    <mergeCell ref="A30:I30"/>
    <mergeCell ref="A23:I23"/>
  </mergeCells>
  <dataValidations count="1">
    <dataValidation type="list" allowBlank="1" showInputMessage="1" showErrorMessage="1" sqref="A8:I8 A11:I11 A14:I14 A17:I17 A23:I23 A20:I20 A29:I29 A26:I26 A32:I32" xr:uid="{00000000-0002-0000-0100-000000000000}">
      <formula1>DATASETNAME</formula1>
    </dataValidation>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0AD6E-EDE4-4A01-AD88-2F92784E5BC8}">
  <dimension ref="A1:F13"/>
  <sheetViews>
    <sheetView workbookViewId="0">
      <selection activeCell="D27" sqref="D27"/>
    </sheetView>
  </sheetViews>
  <sheetFormatPr defaultRowHeight="14.5"/>
  <cols>
    <col min="1" max="1" width="33.26953125" customWidth="1"/>
    <col min="2" max="2" width="14.54296875" customWidth="1"/>
    <col min="3" max="3" width="16.26953125" customWidth="1"/>
    <col min="4" max="4" width="17" customWidth="1"/>
    <col min="5" max="5" width="14.453125" customWidth="1"/>
    <col min="6" max="6" width="21.54296875" customWidth="1"/>
  </cols>
  <sheetData>
    <row r="1" spans="1:6">
      <c r="A1" s="142" t="s">
        <v>2013</v>
      </c>
      <c r="B1" s="122"/>
      <c r="C1" s="122"/>
      <c r="D1" s="122"/>
      <c r="E1" s="122"/>
      <c r="F1" s="122"/>
    </row>
    <row r="2" spans="1:6" ht="15" thickBot="1">
      <c r="B2" s="106"/>
      <c r="C2" s="106"/>
      <c r="D2" s="106"/>
      <c r="E2" s="106"/>
      <c r="F2" s="106"/>
    </row>
    <row r="3" spans="1:6">
      <c r="A3" s="248"/>
      <c r="B3" s="249"/>
      <c r="C3" s="249"/>
      <c r="D3" s="249"/>
      <c r="E3" s="249"/>
      <c r="F3" s="250" t="s">
        <v>251</v>
      </c>
    </row>
    <row r="4" spans="1:6">
      <c r="A4" s="251"/>
      <c r="B4" s="246" t="s">
        <v>1992</v>
      </c>
      <c r="C4" s="246" t="s">
        <v>253</v>
      </c>
      <c r="D4" s="246" t="s">
        <v>254</v>
      </c>
      <c r="E4" s="246" t="s">
        <v>255</v>
      </c>
      <c r="F4" s="252" t="s">
        <v>1993</v>
      </c>
    </row>
    <row r="5" spans="1:6" ht="15" thickBot="1">
      <c r="A5" s="262"/>
      <c r="B5" s="263" t="s">
        <v>257</v>
      </c>
      <c r="C5" s="263" t="s">
        <v>1959</v>
      </c>
      <c r="D5" s="263" t="s">
        <v>1959</v>
      </c>
      <c r="E5" s="263" t="s">
        <v>1959</v>
      </c>
      <c r="F5" s="264" t="s">
        <v>259</v>
      </c>
    </row>
    <row r="6" spans="1:6">
      <c r="A6" s="319" t="s">
        <v>260</v>
      </c>
      <c r="B6" s="320">
        <v>157569</v>
      </c>
      <c r="C6" s="320">
        <v>9380</v>
      </c>
      <c r="D6" s="320">
        <v>2897</v>
      </c>
      <c r="E6" s="320">
        <v>2201</v>
      </c>
      <c r="F6" s="321">
        <v>6483</v>
      </c>
    </row>
    <row r="7" spans="1:6">
      <c r="A7" s="115" t="s">
        <v>261</v>
      </c>
      <c r="B7" s="315" t="s">
        <v>2579</v>
      </c>
      <c r="C7" s="315" t="s">
        <v>1994</v>
      </c>
      <c r="D7" s="315" t="s">
        <v>1995</v>
      </c>
      <c r="E7" s="315" t="s">
        <v>1996</v>
      </c>
      <c r="F7" s="316" t="s">
        <v>1997</v>
      </c>
    </row>
    <row r="8" spans="1:6">
      <c r="A8" s="115" t="s">
        <v>267</v>
      </c>
      <c r="B8" s="315" t="s">
        <v>2580</v>
      </c>
      <c r="C8" s="315" t="s">
        <v>1998</v>
      </c>
      <c r="D8" s="315" t="s">
        <v>1999</v>
      </c>
      <c r="E8" s="315" t="s">
        <v>1999</v>
      </c>
      <c r="F8" s="316" t="s">
        <v>2000</v>
      </c>
    </row>
    <row r="9" spans="1:6">
      <c r="A9" s="115" t="s">
        <v>273</v>
      </c>
      <c r="B9" s="315"/>
      <c r="C9" s="315"/>
      <c r="D9" s="315"/>
      <c r="E9" s="315"/>
      <c r="F9" s="316"/>
    </row>
    <row r="10" spans="1:6">
      <c r="A10" s="115" t="s">
        <v>2585</v>
      </c>
      <c r="B10" s="315" t="s">
        <v>2581</v>
      </c>
      <c r="C10" s="315"/>
      <c r="D10" s="315"/>
      <c r="E10" s="315"/>
      <c r="F10" s="316"/>
    </row>
    <row r="11" spans="1:6">
      <c r="A11" s="117" t="s">
        <v>294</v>
      </c>
      <c r="B11" s="315" t="s">
        <v>2582</v>
      </c>
      <c r="C11" s="315" t="s">
        <v>2001</v>
      </c>
      <c r="D11" s="315" t="s">
        <v>2002</v>
      </c>
      <c r="E11" s="315" t="s">
        <v>2003</v>
      </c>
      <c r="F11" s="316" t="s">
        <v>2004</v>
      </c>
    </row>
    <row r="12" spans="1:6">
      <c r="A12" s="117" t="s">
        <v>300</v>
      </c>
      <c r="B12" s="315" t="s">
        <v>2583</v>
      </c>
      <c r="C12" s="315" t="s">
        <v>2005</v>
      </c>
      <c r="D12" s="315" t="s">
        <v>2006</v>
      </c>
      <c r="E12" s="315" t="s">
        <v>2007</v>
      </c>
      <c r="F12" s="316" t="s">
        <v>2008</v>
      </c>
    </row>
    <row r="13" spans="1:6" ht="15" thickBot="1">
      <c r="A13" s="118" t="s">
        <v>306</v>
      </c>
      <c r="B13" s="317" t="s">
        <v>2584</v>
      </c>
      <c r="C13" s="317" t="s">
        <v>2009</v>
      </c>
      <c r="D13" s="317" t="s">
        <v>2010</v>
      </c>
      <c r="E13" s="317" t="s">
        <v>2011</v>
      </c>
      <c r="F13" s="318" t="s">
        <v>2012</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BBEC8-A10D-47C1-A12E-8F480125A596}">
  <dimension ref="A1:E49"/>
  <sheetViews>
    <sheetView workbookViewId="0">
      <selection activeCell="H11" sqref="H11"/>
    </sheetView>
  </sheetViews>
  <sheetFormatPr defaultRowHeight="14.5"/>
  <cols>
    <col min="1" max="1" width="55" bestFit="1" customWidth="1"/>
    <col min="2" max="4" width="12.54296875" bestFit="1" customWidth="1"/>
  </cols>
  <sheetData>
    <row r="1" spans="1:5" ht="15.5">
      <c r="A1" s="322" t="s">
        <v>2086</v>
      </c>
      <c r="B1" s="122"/>
      <c r="C1" s="122"/>
      <c r="D1" s="122"/>
      <c r="E1" s="122"/>
    </row>
    <row r="2" spans="1:5" ht="15" thickBot="1">
      <c r="A2" s="125"/>
      <c r="B2" s="106"/>
      <c r="C2" s="106"/>
      <c r="D2" s="106"/>
      <c r="E2" s="106"/>
    </row>
    <row r="3" spans="1:5" ht="15" thickBot="1">
      <c r="A3" s="355"/>
      <c r="B3" s="448" t="s">
        <v>2015</v>
      </c>
      <c r="C3" s="449"/>
      <c r="D3" s="449"/>
      <c r="E3" s="450"/>
    </row>
    <row r="4" spans="1:5" ht="15" thickBot="1">
      <c r="A4" s="356" t="s">
        <v>27</v>
      </c>
      <c r="B4" s="357" t="s">
        <v>316</v>
      </c>
      <c r="C4" s="358" t="s">
        <v>317</v>
      </c>
      <c r="D4" s="358" t="s">
        <v>318</v>
      </c>
      <c r="E4" s="359" t="s">
        <v>319</v>
      </c>
    </row>
    <row r="5" spans="1:5" ht="15" thickBot="1">
      <c r="A5" s="360" t="s">
        <v>260</v>
      </c>
      <c r="B5" s="361" t="s">
        <v>2516</v>
      </c>
      <c r="C5" s="362" t="s">
        <v>2016</v>
      </c>
      <c r="D5" s="362" t="s">
        <v>2517</v>
      </c>
      <c r="E5" s="363" t="s">
        <v>323</v>
      </c>
    </row>
    <row r="6" spans="1:5">
      <c r="A6" s="364" t="s">
        <v>2017</v>
      </c>
      <c r="B6" s="383" t="s">
        <v>2518</v>
      </c>
      <c r="C6" s="127" t="s">
        <v>2018</v>
      </c>
      <c r="D6" s="127" t="s">
        <v>2519</v>
      </c>
      <c r="E6" s="128" t="s">
        <v>2520</v>
      </c>
    </row>
    <row r="7" spans="1:5" ht="15" thickBot="1">
      <c r="A7" s="366" t="s">
        <v>2019</v>
      </c>
      <c r="B7" s="367" t="s">
        <v>2020</v>
      </c>
      <c r="C7" s="130" t="s">
        <v>2021</v>
      </c>
      <c r="D7" s="130" t="s">
        <v>2022</v>
      </c>
      <c r="E7" s="131" t="s">
        <v>978</v>
      </c>
    </row>
    <row r="8" spans="1:5">
      <c r="A8" s="364" t="s">
        <v>2023</v>
      </c>
      <c r="B8" s="367" t="s">
        <v>2521</v>
      </c>
      <c r="C8" s="130" t="s">
        <v>2024</v>
      </c>
      <c r="D8" s="130" t="s">
        <v>2522</v>
      </c>
      <c r="E8" s="131" t="s">
        <v>2523</v>
      </c>
    </row>
    <row r="9" spans="1:5" ht="15" thickBot="1">
      <c r="A9" s="366" t="s">
        <v>2025</v>
      </c>
      <c r="B9" s="368" t="s">
        <v>2026</v>
      </c>
      <c r="C9" s="194" t="s">
        <v>1999</v>
      </c>
      <c r="D9" s="194" t="s">
        <v>2027</v>
      </c>
      <c r="E9" s="195" t="s">
        <v>636</v>
      </c>
    </row>
    <row r="10" spans="1:5">
      <c r="A10" s="364" t="s">
        <v>2028</v>
      </c>
      <c r="B10" s="126"/>
      <c r="C10" s="127"/>
      <c r="D10" s="127"/>
      <c r="E10" s="128"/>
    </row>
    <row r="11" spans="1:5">
      <c r="A11" s="369" t="s">
        <v>2029</v>
      </c>
      <c r="B11" s="129" t="s">
        <v>2524</v>
      </c>
      <c r="C11" s="130" t="s">
        <v>2030</v>
      </c>
      <c r="D11" s="130" t="s">
        <v>2031</v>
      </c>
      <c r="E11" s="131" t="s">
        <v>2525</v>
      </c>
    </row>
    <row r="12" spans="1:5">
      <c r="A12" s="369" t="s">
        <v>361</v>
      </c>
      <c r="B12" s="129" t="s">
        <v>2526</v>
      </c>
      <c r="C12" s="130" t="s">
        <v>2032</v>
      </c>
      <c r="D12" s="130" t="s">
        <v>2527</v>
      </c>
      <c r="E12" s="131" t="s">
        <v>323</v>
      </c>
    </row>
    <row r="13" spans="1:5" ht="15" thickBot="1">
      <c r="A13" s="366" t="s">
        <v>365</v>
      </c>
      <c r="B13" s="193" t="s">
        <v>2528</v>
      </c>
      <c r="C13" s="194" t="s">
        <v>2033</v>
      </c>
      <c r="D13" s="194" t="s">
        <v>2529</v>
      </c>
      <c r="E13" s="195" t="s">
        <v>323</v>
      </c>
    </row>
    <row r="14" spans="1:5">
      <c r="A14" s="364" t="s">
        <v>2034</v>
      </c>
      <c r="B14" s="370"/>
      <c r="C14" s="371"/>
      <c r="D14" s="371"/>
      <c r="E14" s="372"/>
    </row>
    <row r="15" spans="1:5">
      <c r="A15" s="369" t="s">
        <v>357</v>
      </c>
      <c r="B15" s="129" t="s">
        <v>2035</v>
      </c>
      <c r="C15" s="130" t="s">
        <v>2036</v>
      </c>
      <c r="D15" s="130" t="s">
        <v>2037</v>
      </c>
      <c r="E15" s="131" t="s">
        <v>2530</v>
      </c>
    </row>
    <row r="16" spans="1:5">
      <c r="A16" s="369" t="s">
        <v>361</v>
      </c>
      <c r="B16" s="129" t="s">
        <v>2531</v>
      </c>
      <c r="C16" s="130" t="s">
        <v>2038</v>
      </c>
      <c r="D16" s="130" t="s">
        <v>2532</v>
      </c>
      <c r="E16" s="131" t="s">
        <v>323</v>
      </c>
    </row>
    <row r="17" spans="1:5" ht="15" thickBot="1">
      <c r="A17" s="366" t="s">
        <v>365</v>
      </c>
      <c r="B17" s="134" t="s">
        <v>2533</v>
      </c>
      <c r="C17" s="135" t="s">
        <v>2039</v>
      </c>
      <c r="D17" s="135" t="s">
        <v>2534</v>
      </c>
      <c r="E17" s="136" t="s">
        <v>323</v>
      </c>
    </row>
    <row r="18" spans="1:5" ht="15" thickBot="1">
      <c r="A18" s="373" t="s">
        <v>388</v>
      </c>
      <c r="B18" s="374" t="s">
        <v>2535</v>
      </c>
      <c r="C18" s="375" t="s">
        <v>2040</v>
      </c>
      <c r="D18" s="375" t="s">
        <v>2536</v>
      </c>
      <c r="E18" s="376" t="s">
        <v>2537</v>
      </c>
    </row>
    <row r="19" spans="1:5">
      <c r="A19" s="364" t="s">
        <v>2041</v>
      </c>
      <c r="B19" s="365"/>
      <c r="C19" s="149"/>
      <c r="D19" s="149"/>
      <c r="E19" s="150"/>
    </row>
    <row r="20" spans="1:5">
      <c r="A20" s="377" t="s">
        <v>393</v>
      </c>
      <c r="B20" s="367" t="s">
        <v>2538</v>
      </c>
      <c r="C20" s="130" t="s">
        <v>2042</v>
      </c>
      <c r="D20" s="130" t="s">
        <v>2539</v>
      </c>
      <c r="E20" s="131" t="s">
        <v>1345</v>
      </c>
    </row>
    <row r="21" spans="1:5">
      <c r="A21" s="377" t="s">
        <v>397</v>
      </c>
      <c r="B21" s="367" t="s">
        <v>2540</v>
      </c>
      <c r="C21" s="130" t="s">
        <v>2043</v>
      </c>
      <c r="D21" s="130" t="s">
        <v>2541</v>
      </c>
      <c r="E21" s="131" t="s">
        <v>323</v>
      </c>
    </row>
    <row r="22" spans="1:5">
      <c r="A22" s="377" t="s">
        <v>401</v>
      </c>
      <c r="B22" s="367" t="s">
        <v>2542</v>
      </c>
      <c r="C22" s="130" t="s">
        <v>2044</v>
      </c>
      <c r="D22" s="130" t="s">
        <v>2084</v>
      </c>
      <c r="E22" s="131" t="s">
        <v>323</v>
      </c>
    </row>
    <row r="23" spans="1:5">
      <c r="A23" s="377" t="s">
        <v>405</v>
      </c>
      <c r="B23" s="367" t="s">
        <v>2543</v>
      </c>
      <c r="C23" s="130" t="s">
        <v>2045</v>
      </c>
      <c r="D23" s="130" t="s">
        <v>2046</v>
      </c>
      <c r="E23" s="131" t="s">
        <v>323</v>
      </c>
    </row>
    <row r="24" spans="1:5">
      <c r="A24" s="377" t="s">
        <v>409</v>
      </c>
      <c r="B24" s="367" t="s">
        <v>2544</v>
      </c>
      <c r="C24" s="130" t="s">
        <v>2047</v>
      </c>
      <c r="D24" s="130" t="s">
        <v>2545</v>
      </c>
      <c r="E24" s="131" t="s">
        <v>323</v>
      </c>
    </row>
    <row r="25" spans="1:5">
      <c r="A25" s="377" t="s">
        <v>413</v>
      </c>
      <c r="B25" s="367" t="s">
        <v>2048</v>
      </c>
      <c r="C25" s="130" t="s">
        <v>2049</v>
      </c>
      <c r="D25" s="130" t="s">
        <v>2050</v>
      </c>
      <c r="E25" s="131" t="s">
        <v>323</v>
      </c>
    </row>
    <row r="26" spans="1:5">
      <c r="A26" s="377" t="s">
        <v>417</v>
      </c>
      <c r="B26" s="367" t="s">
        <v>2051</v>
      </c>
      <c r="C26" s="130" t="s">
        <v>2052</v>
      </c>
      <c r="D26" s="130" t="s">
        <v>2546</v>
      </c>
      <c r="E26" s="131" t="s">
        <v>323</v>
      </c>
    </row>
    <row r="27" spans="1:5">
      <c r="A27" s="377" t="s">
        <v>421</v>
      </c>
      <c r="B27" s="367" t="s">
        <v>2547</v>
      </c>
      <c r="C27" s="130" t="s">
        <v>2053</v>
      </c>
      <c r="D27" s="130" t="s">
        <v>2548</v>
      </c>
      <c r="E27" s="131" t="s">
        <v>323</v>
      </c>
    </row>
    <row r="28" spans="1:5">
      <c r="A28" s="377" t="s">
        <v>425</v>
      </c>
      <c r="B28" s="367" t="s">
        <v>2054</v>
      </c>
      <c r="C28" s="130" t="s">
        <v>2055</v>
      </c>
      <c r="D28" s="130" t="s">
        <v>2549</v>
      </c>
      <c r="E28" s="131" t="s">
        <v>323</v>
      </c>
    </row>
    <row r="29" spans="1:5">
      <c r="A29" s="377" t="s">
        <v>429</v>
      </c>
      <c r="B29" s="367" t="s">
        <v>2550</v>
      </c>
      <c r="C29" s="130" t="s">
        <v>2056</v>
      </c>
      <c r="D29" s="130" t="s">
        <v>2057</v>
      </c>
      <c r="E29" s="131" t="s">
        <v>323</v>
      </c>
    </row>
    <row r="30" spans="1:5" ht="15" thickBot="1">
      <c r="A30" s="378" t="s">
        <v>433</v>
      </c>
      <c r="B30" s="368" t="s">
        <v>2551</v>
      </c>
      <c r="C30" s="194" t="s">
        <v>2058</v>
      </c>
      <c r="D30" s="194" t="s">
        <v>2552</v>
      </c>
      <c r="E30" s="195" t="s">
        <v>323</v>
      </c>
    </row>
    <row r="31" spans="1:5">
      <c r="A31" s="379" t="s">
        <v>2059</v>
      </c>
      <c r="B31" s="380"/>
      <c r="C31" s="371"/>
      <c r="D31" s="371"/>
      <c r="E31" s="372"/>
    </row>
    <row r="32" spans="1:5">
      <c r="A32" s="369" t="s">
        <v>417</v>
      </c>
      <c r="B32" s="367" t="s">
        <v>2553</v>
      </c>
      <c r="C32" s="130" t="s">
        <v>2060</v>
      </c>
      <c r="D32" s="130" t="s">
        <v>2554</v>
      </c>
      <c r="E32" s="131" t="s">
        <v>2555</v>
      </c>
    </row>
    <row r="33" spans="1:5">
      <c r="A33" s="369" t="s">
        <v>421</v>
      </c>
      <c r="B33" s="367" t="s">
        <v>2556</v>
      </c>
      <c r="C33" s="130" t="s">
        <v>2061</v>
      </c>
      <c r="D33" s="130" t="s">
        <v>2557</v>
      </c>
      <c r="E33" s="131" t="s">
        <v>323</v>
      </c>
    </row>
    <row r="34" spans="1:5">
      <c r="A34" s="369" t="s">
        <v>425</v>
      </c>
      <c r="B34" s="367" t="s">
        <v>2558</v>
      </c>
      <c r="C34" s="130" t="s">
        <v>2062</v>
      </c>
      <c r="D34" s="130" t="s">
        <v>2063</v>
      </c>
      <c r="E34" s="131" t="s">
        <v>323</v>
      </c>
    </row>
    <row r="35" spans="1:5">
      <c r="A35" s="369" t="s">
        <v>429</v>
      </c>
      <c r="B35" s="367" t="s">
        <v>2559</v>
      </c>
      <c r="C35" s="130" t="s">
        <v>2064</v>
      </c>
      <c r="D35" s="130" t="s">
        <v>2560</v>
      </c>
      <c r="E35" s="131" t="s">
        <v>323</v>
      </c>
    </row>
    <row r="36" spans="1:5" ht="15" thickBot="1">
      <c r="A36" s="381" t="s">
        <v>433</v>
      </c>
      <c r="B36" s="368" t="s">
        <v>2561</v>
      </c>
      <c r="C36" s="194" t="s">
        <v>2064</v>
      </c>
      <c r="D36" s="194" t="s">
        <v>2562</v>
      </c>
      <c r="E36" s="195" t="s">
        <v>323</v>
      </c>
    </row>
    <row r="37" spans="1:5">
      <c r="A37" s="364" t="s">
        <v>2065</v>
      </c>
      <c r="B37" s="380"/>
      <c r="C37" s="371"/>
      <c r="D37" s="371"/>
      <c r="E37" s="372"/>
    </row>
    <row r="38" spans="1:5">
      <c r="A38" s="369" t="s">
        <v>454</v>
      </c>
      <c r="B38" s="367" t="s">
        <v>2563</v>
      </c>
      <c r="C38" s="130" t="s">
        <v>2066</v>
      </c>
      <c r="D38" s="130" t="s">
        <v>2067</v>
      </c>
      <c r="E38" s="131" t="s">
        <v>2564</v>
      </c>
    </row>
    <row r="39" spans="1:5">
      <c r="A39" s="369" t="s">
        <v>458</v>
      </c>
      <c r="B39" s="367" t="s">
        <v>2565</v>
      </c>
      <c r="C39" s="130" t="s">
        <v>2068</v>
      </c>
      <c r="D39" s="130" t="s">
        <v>2566</v>
      </c>
      <c r="E39" s="131" t="s">
        <v>323</v>
      </c>
    </row>
    <row r="40" spans="1:5">
      <c r="A40" s="369" t="s">
        <v>462</v>
      </c>
      <c r="B40" s="367" t="s">
        <v>2567</v>
      </c>
      <c r="C40" s="130" t="s">
        <v>2069</v>
      </c>
      <c r="D40" s="130" t="s">
        <v>2070</v>
      </c>
      <c r="E40" s="131" t="s">
        <v>323</v>
      </c>
    </row>
    <row r="41" spans="1:5">
      <c r="A41" s="369" t="s">
        <v>466</v>
      </c>
      <c r="B41" s="367" t="s">
        <v>2568</v>
      </c>
      <c r="C41" s="130" t="s">
        <v>2071</v>
      </c>
      <c r="D41" s="130" t="s">
        <v>2569</v>
      </c>
      <c r="E41" s="131" t="s">
        <v>323</v>
      </c>
    </row>
    <row r="42" spans="1:5" ht="15" thickBot="1">
      <c r="A42" s="366" t="s">
        <v>470</v>
      </c>
      <c r="B42" s="368" t="s">
        <v>2570</v>
      </c>
      <c r="C42" s="194" t="s">
        <v>2072</v>
      </c>
      <c r="D42" s="194" t="s">
        <v>2571</v>
      </c>
      <c r="E42" s="195" t="s">
        <v>323</v>
      </c>
    </row>
    <row r="43" spans="1:5">
      <c r="A43" s="364" t="s">
        <v>2073</v>
      </c>
      <c r="B43" s="380"/>
      <c r="C43" s="371"/>
      <c r="D43" s="371"/>
      <c r="E43" s="372"/>
    </row>
    <row r="44" spans="1:5">
      <c r="A44" s="377" t="s">
        <v>1341</v>
      </c>
      <c r="B44" s="367" t="s">
        <v>2572</v>
      </c>
      <c r="C44" s="130" t="s">
        <v>2074</v>
      </c>
      <c r="D44" s="130" t="s">
        <v>2573</v>
      </c>
      <c r="E44" s="131" t="s">
        <v>2574</v>
      </c>
    </row>
    <row r="45" spans="1:5">
      <c r="A45" s="377" t="s">
        <v>1346</v>
      </c>
      <c r="B45" s="367" t="s">
        <v>2575</v>
      </c>
      <c r="C45" s="130" t="s">
        <v>2075</v>
      </c>
      <c r="D45" s="130" t="s">
        <v>2576</v>
      </c>
      <c r="E45" s="131" t="s">
        <v>323</v>
      </c>
    </row>
    <row r="46" spans="1:5">
      <c r="A46" s="377" t="s">
        <v>1350</v>
      </c>
      <c r="B46" s="367" t="s">
        <v>2076</v>
      </c>
      <c r="C46" s="130" t="s">
        <v>2077</v>
      </c>
      <c r="D46" s="130" t="s">
        <v>2078</v>
      </c>
      <c r="E46" s="131" t="s">
        <v>323</v>
      </c>
    </row>
    <row r="47" spans="1:5">
      <c r="A47" s="377" t="s">
        <v>1354</v>
      </c>
      <c r="B47" s="367" t="s">
        <v>2577</v>
      </c>
      <c r="C47" s="130" t="s">
        <v>2079</v>
      </c>
      <c r="D47" s="130" t="s">
        <v>2578</v>
      </c>
      <c r="E47" s="131" t="s">
        <v>323</v>
      </c>
    </row>
    <row r="48" spans="1:5" ht="15" thickBot="1">
      <c r="A48" s="378" t="s">
        <v>2080</v>
      </c>
      <c r="B48" s="382" t="s">
        <v>2081</v>
      </c>
      <c r="C48" s="135" t="s">
        <v>2082</v>
      </c>
      <c r="D48" s="135" t="s">
        <v>2083</v>
      </c>
      <c r="E48" s="136" t="s">
        <v>323</v>
      </c>
    </row>
    <row r="49" spans="1:5">
      <c r="A49" s="125"/>
      <c r="B49" s="106"/>
      <c r="C49" s="106"/>
      <c r="D49" s="106"/>
      <c r="E49" s="106"/>
    </row>
  </sheetData>
  <mergeCells count="1">
    <mergeCell ref="B3:E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E504-BFFA-4AE9-BBFD-64D50261F35E}">
  <dimension ref="A1:E20"/>
  <sheetViews>
    <sheetView workbookViewId="0">
      <selection activeCell="J13" sqref="J13"/>
    </sheetView>
  </sheetViews>
  <sheetFormatPr defaultRowHeight="14.5"/>
  <cols>
    <col min="1" max="1" width="43.453125" customWidth="1"/>
    <col min="2" max="4" width="11" bestFit="1" customWidth="1"/>
  </cols>
  <sheetData>
    <row r="1" spans="1:5" ht="15.5">
      <c r="A1" s="276" t="s">
        <v>2115</v>
      </c>
      <c r="B1" s="143"/>
      <c r="C1" s="143"/>
      <c r="D1" s="143"/>
      <c r="E1" s="143"/>
    </row>
    <row r="2" spans="1:5" ht="15" thickBot="1"/>
    <row r="3" spans="1:5">
      <c r="A3" s="151"/>
      <c r="B3" s="416" t="s">
        <v>2015</v>
      </c>
      <c r="C3" s="416"/>
      <c r="D3" s="416"/>
      <c r="E3" s="417"/>
    </row>
    <row r="4" spans="1:5" ht="15" thickBot="1">
      <c r="A4" s="152"/>
      <c r="B4" s="158" t="s">
        <v>316</v>
      </c>
      <c r="C4" s="158" t="s">
        <v>317</v>
      </c>
      <c r="D4" s="158" t="s">
        <v>318</v>
      </c>
      <c r="E4" s="153" t="s">
        <v>319</v>
      </c>
    </row>
    <row r="5" spans="1:5">
      <c r="A5" s="161" t="s">
        <v>1365</v>
      </c>
      <c r="B5" s="157" t="s">
        <v>2516</v>
      </c>
      <c r="C5" s="157" t="s">
        <v>2016</v>
      </c>
      <c r="D5" s="157" t="s">
        <v>2517</v>
      </c>
      <c r="E5" s="275"/>
    </row>
    <row r="6" spans="1:5">
      <c r="A6" s="146" t="s">
        <v>498</v>
      </c>
      <c r="B6" s="130" t="s">
        <v>2586</v>
      </c>
      <c r="C6" s="130" t="s">
        <v>2087</v>
      </c>
      <c r="D6" s="130" t="s">
        <v>2587</v>
      </c>
      <c r="E6" s="131" t="s">
        <v>2588</v>
      </c>
    </row>
    <row r="7" spans="1:5">
      <c r="A7" s="146" t="s">
        <v>502</v>
      </c>
      <c r="B7" s="130" t="s">
        <v>2088</v>
      </c>
      <c r="C7" s="130" t="s">
        <v>2089</v>
      </c>
      <c r="D7" s="130" t="s">
        <v>2090</v>
      </c>
      <c r="E7" s="131" t="s">
        <v>323</v>
      </c>
    </row>
    <row r="8" spans="1:5">
      <c r="A8" s="146" t="s">
        <v>506</v>
      </c>
      <c r="B8" s="130" t="s">
        <v>2091</v>
      </c>
      <c r="C8" s="130" t="s">
        <v>2092</v>
      </c>
      <c r="D8" s="130" t="s">
        <v>2093</v>
      </c>
      <c r="E8" s="131" t="s">
        <v>323</v>
      </c>
    </row>
    <row r="9" spans="1:5">
      <c r="A9" s="146" t="s">
        <v>510</v>
      </c>
      <c r="B9" s="130" t="s">
        <v>2538</v>
      </c>
      <c r="C9" s="130" t="s">
        <v>2094</v>
      </c>
      <c r="D9" s="130" t="s">
        <v>2589</v>
      </c>
      <c r="E9" s="131" t="s">
        <v>323</v>
      </c>
    </row>
    <row r="10" spans="1:5">
      <c r="A10" s="146" t="s">
        <v>514</v>
      </c>
      <c r="B10" s="130" t="s">
        <v>2095</v>
      </c>
      <c r="C10" s="130" t="s">
        <v>2096</v>
      </c>
      <c r="D10" s="130" t="s">
        <v>2590</v>
      </c>
      <c r="E10" s="131" t="s">
        <v>323</v>
      </c>
    </row>
    <row r="11" spans="1:5">
      <c r="A11" s="146" t="s">
        <v>518</v>
      </c>
      <c r="B11" s="130" t="s">
        <v>2591</v>
      </c>
      <c r="C11" s="130" t="s">
        <v>2097</v>
      </c>
      <c r="D11" s="130" t="s">
        <v>2592</v>
      </c>
      <c r="E11" s="131" t="s">
        <v>323</v>
      </c>
    </row>
    <row r="12" spans="1:5">
      <c r="A12" s="146" t="s">
        <v>522</v>
      </c>
      <c r="B12" s="130" t="s">
        <v>2085</v>
      </c>
      <c r="C12" s="130" t="s">
        <v>2098</v>
      </c>
      <c r="D12" s="130" t="s">
        <v>2099</v>
      </c>
      <c r="E12" s="131" t="s">
        <v>323</v>
      </c>
    </row>
    <row r="13" spans="1:5">
      <c r="A13" s="146" t="s">
        <v>526</v>
      </c>
      <c r="B13" s="130" t="s">
        <v>2593</v>
      </c>
      <c r="C13" s="130" t="s">
        <v>2100</v>
      </c>
      <c r="D13" s="130" t="s">
        <v>2594</v>
      </c>
      <c r="E13" s="131" t="s">
        <v>323</v>
      </c>
    </row>
    <row r="14" spans="1:5">
      <c r="A14" s="146" t="s">
        <v>530</v>
      </c>
      <c r="B14" s="130" t="s">
        <v>2595</v>
      </c>
      <c r="C14" s="130" t="s">
        <v>2101</v>
      </c>
      <c r="D14" s="130" t="s">
        <v>2596</v>
      </c>
      <c r="E14" s="131" t="s">
        <v>323</v>
      </c>
    </row>
    <row r="15" spans="1:5">
      <c r="A15" s="146" t="s">
        <v>534</v>
      </c>
      <c r="B15" s="130" t="s">
        <v>2102</v>
      </c>
      <c r="C15" s="130" t="s">
        <v>2103</v>
      </c>
      <c r="D15" s="130" t="s">
        <v>2104</v>
      </c>
      <c r="E15" s="131" t="s">
        <v>323</v>
      </c>
    </row>
    <row r="16" spans="1:5">
      <c r="A16" s="146" t="s">
        <v>538</v>
      </c>
      <c r="B16" s="130" t="s">
        <v>2597</v>
      </c>
      <c r="C16" s="130" t="s">
        <v>2105</v>
      </c>
      <c r="D16" s="130" t="s">
        <v>2598</v>
      </c>
      <c r="E16" s="131" t="s">
        <v>323</v>
      </c>
    </row>
    <row r="17" spans="1:5">
      <c r="A17" s="146" t="s">
        <v>542</v>
      </c>
      <c r="B17" s="130" t="s">
        <v>2106</v>
      </c>
      <c r="C17" s="130" t="s">
        <v>2107</v>
      </c>
      <c r="D17" s="130" t="s">
        <v>2108</v>
      </c>
      <c r="E17" s="131" t="s">
        <v>323</v>
      </c>
    </row>
    <row r="18" spans="1:5">
      <c r="A18" s="146" t="s">
        <v>546</v>
      </c>
      <c r="B18" s="130" t="s">
        <v>2109</v>
      </c>
      <c r="C18" s="130" t="s">
        <v>2110</v>
      </c>
      <c r="D18" s="130" t="s">
        <v>2111</v>
      </c>
      <c r="E18" s="131" t="s">
        <v>323</v>
      </c>
    </row>
    <row r="19" spans="1:5" ht="15" thickBot="1">
      <c r="A19" s="147" t="s">
        <v>550</v>
      </c>
      <c r="B19" s="135" t="s">
        <v>2112</v>
      </c>
      <c r="C19" s="135" t="s">
        <v>2113</v>
      </c>
      <c r="D19" s="135" t="s">
        <v>2114</v>
      </c>
      <c r="E19" s="136" t="s">
        <v>323</v>
      </c>
    </row>
    <row r="20" spans="1:5">
      <c r="A20" s="145" t="s">
        <v>494</v>
      </c>
    </row>
  </sheetData>
  <mergeCells count="1">
    <mergeCell ref="B3:E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AC64-8456-4D50-AD0D-7E269EE80E06}">
  <dimension ref="A1:P10"/>
  <sheetViews>
    <sheetView workbookViewId="0">
      <selection activeCell="D18" sqref="D18"/>
    </sheetView>
  </sheetViews>
  <sheetFormatPr defaultRowHeight="14.5"/>
  <cols>
    <col min="1" max="1" width="42.453125" bestFit="1" customWidth="1"/>
    <col min="2" max="2" width="12" bestFit="1" customWidth="1"/>
    <col min="3" max="3" width="11" bestFit="1" customWidth="1"/>
    <col min="4" max="4" width="7.453125" bestFit="1" customWidth="1"/>
    <col min="5" max="5" width="12" bestFit="1" customWidth="1"/>
    <col min="6" max="6" width="11" bestFit="1" customWidth="1"/>
    <col min="7" max="7" width="7.453125" bestFit="1" customWidth="1"/>
    <col min="8" max="8" width="12" bestFit="1" customWidth="1"/>
    <col min="9" max="9" width="11" bestFit="1" customWidth="1"/>
    <col min="10" max="10" width="7.453125" bestFit="1" customWidth="1"/>
    <col min="11" max="11" width="12" bestFit="1" customWidth="1"/>
    <col min="12" max="12" width="11" bestFit="1" customWidth="1"/>
    <col min="13" max="13" width="7.453125" bestFit="1" customWidth="1"/>
    <col min="14" max="14" width="12" bestFit="1" customWidth="1"/>
    <col min="15" max="15" width="11" bestFit="1" customWidth="1"/>
    <col min="16" max="16" width="7.453125" bestFit="1" customWidth="1"/>
  </cols>
  <sheetData>
    <row r="1" spans="1:16" ht="15.5">
      <c r="A1" s="273" t="s">
        <v>2149</v>
      </c>
      <c r="B1" s="143"/>
      <c r="C1" s="143"/>
      <c r="D1" s="174"/>
      <c r="E1" s="143"/>
      <c r="F1" s="143"/>
      <c r="G1" s="143"/>
      <c r="H1" s="143"/>
      <c r="I1" s="143"/>
      <c r="J1" s="143"/>
      <c r="K1" s="143"/>
      <c r="L1" s="143"/>
      <c r="M1" s="143"/>
      <c r="N1" s="143"/>
      <c r="O1" s="143"/>
      <c r="P1" s="143"/>
    </row>
    <row r="2" spans="1:16" ht="15" thickBot="1">
      <c r="D2" s="163"/>
    </row>
    <row r="3" spans="1:16">
      <c r="A3" s="165"/>
      <c r="B3" s="444" t="s">
        <v>556</v>
      </c>
      <c r="C3" s="419"/>
      <c r="D3" s="419"/>
      <c r="E3" s="444" t="s">
        <v>557</v>
      </c>
      <c r="F3" s="419"/>
      <c r="G3" s="419"/>
      <c r="H3" s="444" t="s">
        <v>2118</v>
      </c>
      <c r="I3" s="419"/>
      <c r="J3" s="419"/>
      <c r="K3" s="444" t="s">
        <v>2119</v>
      </c>
      <c r="L3" s="419"/>
      <c r="M3" s="419"/>
      <c r="N3" s="444" t="s">
        <v>2120</v>
      </c>
      <c r="O3" s="419"/>
      <c r="P3" s="420"/>
    </row>
    <row r="4" spans="1:16" ht="15" thickBot="1">
      <c r="A4" s="281" t="s">
        <v>1401</v>
      </c>
      <c r="B4" s="282" t="s">
        <v>316</v>
      </c>
      <c r="C4" s="282" t="s">
        <v>317</v>
      </c>
      <c r="D4" s="282" t="s">
        <v>319</v>
      </c>
      <c r="E4" s="282" t="s">
        <v>316</v>
      </c>
      <c r="F4" s="282" t="s">
        <v>317</v>
      </c>
      <c r="G4" s="282" t="s">
        <v>319</v>
      </c>
      <c r="H4" s="282" t="s">
        <v>316</v>
      </c>
      <c r="I4" s="282" t="s">
        <v>317</v>
      </c>
      <c r="J4" s="282" t="s">
        <v>319</v>
      </c>
      <c r="K4" s="282" t="s">
        <v>316</v>
      </c>
      <c r="L4" s="282" t="s">
        <v>317</v>
      </c>
      <c r="M4" s="282" t="s">
        <v>319</v>
      </c>
      <c r="N4" s="282" t="s">
        <v>316</v>
      </c>
      <c r="O4" s="282" t="s">
        <v>317</v>
      </c>
      <c r="P4" s="283" t="s">
        <v>319</v>
      </c>
    </row>
    <row r="5" spans="1:16">
      <c r="A5" s="280" t="s">
        <v>1402</v>
      </c>
      <c r="B5" s="149" t="s">
        <v>2516</v>
      </c>
      <c r="C5" s="149" t="s">
        <v>2016</v>
      </c>
      <c r="D5" s="149" t="s">
        <v>323</v>
      </c>
      <c r="E5" s="149" t="s">
        <v>2516</v>
      </c>
      <c r="F5" s="149" t="s">
        <v>2016</v>
      </c>
      <c r="G5" s="149" t="s">
        <v>323</v>
      </c>
      <c r="H5" s="149" t="s">
        <v>2516</v>
      </c>
      <c r="I5" s="149" t="s">
        <v>2016</v>
      </c>
      <c r="J5" s="149" t="s">
        <v>323</v>
      </c>
      <c r="K5" s="149" t="s">
        <v>2516</v>
      </c>
      <c r="L5" s="149" t="s">
        <v>2016</v>
      </c>
      <c r="M5" s="149" t="s">
        <v>323</v>
      </c>
      <c r="N5" s="149" t="s">
        <v>2516</v>
      </c>
      <c r="O5" s="149" t="s">
        <v>2016</v>
      </c>
      <c r="P5" s="150" t="s">
        <v>323</v>
      </c>
    </row>
    <row r="6" spans="1:16">
      <c r="A6" s="278" t="s">
        <v>1403</v>
      </c>
      <c r="B6" s="130" t="s">
        <v>2121</v>
      </c>
      <c r="C6" s="130" t="s">
        <v>2122</v>
      </c>
      <c r="D6" s="130" t="s">
        <v>2599</v>
      </c>
      <c r="E6" s="130" t="s">
        <v>2600</v>
      </c>
      <c r="F6" s="130" t="s">
        <v>2123</v>
      </c>
      <c r="G6" s="130" t="s">
        <v>328</v>
      </c>
      <c r="H6" s="130" t="s">
        <v>2601</v>
      </c>
      <c r="I6" s="130" t="s">
        <v>2124</v>
      </c>
      <c r="J6" s="130" t="s">
        <v>2602</v>
      </c>
      <c r="K6" s="130" t="s">
        <v>2125</v>
      </c>
      <c r="L6" s="130" t="s">
        <v>2126</v>
      </c>
      <c r="M6" s="130" t="s">
        <v>1570</v>
      </c>
      <c r="N6" s="130" t="s">
        <v>2127</v>
      </c>
      <c r="O6" s="130" t="s">
        <v>2128</v>
      </c>
      <c r="P6" s="131" t="s">
        <v>2603</v>
      </c>
    </row>
    <row r="7" spans="1:16">
      <c r="A7" s="278" t="s">
        <v>1408</v>
      </c>
      <c r="B7" s="130" t="s">
        <v>2129</v>
      </c>
      <c r="C7" s="130" t="s">
        <v>2130</v>
      </c>
      <c r="D7" s="130" t="s">
        <v>328</v>
      </c>
      <c r="E7" s="130" t="s">
        <v>2604</v>
      </c>
      <c r="F7" s="130" t="s">
        <v>2131</v>
      </c>
      <c r="G7" s="130" t="s">
        <v>2605</v>
      </c>
      <c r="H7" s="130" t="s">
        <v>2132</v>
      </c>
      <c r="I7" s="130" t="s">
        <v>2133</v>
      </c>
      <c r="J7" s="130" t="s">
        <v>2606</v>
      </c>
      <c r="K7" s="130" t="s">
        <v>2134</v>
      </c>
      <c r="L7" s="130" t="s">
        <v>2135</v>
      </c>
      <c r="M7" s="130" t="s">
        <v>2607</v>
      </c>
      <c r="N7" s="130" t="s">
        <v>2136</v>
      </c>
      <c r="O7" s="130" t="s">
        <v>2137</v>
      </c>
      <c r="P7" s="131" t="s">
        <v>2608</v>
      </c>
    </row>
    <row r="8" spans="1:16">
      <c r="A8" s="278" t="s">
        <v>570</v>
      </c>
      <c r="B8" s="130"/>
      <c r="C8" s="130"/>
      <c r="D8" s="130"/>
      <c r="E8" s="130"/>
      <c r="F8" s="130"/>
      <c r="G8" s="130"/>
      <c r="H8" s="130"/>
      <c r="I8" s="130"/>
      <c r="J8" s="130"/>
      <c r="K8" s="130"/>
      <c r="L8" s="130"/>
      <c r="M8" s="130"/>
      <c r="N8" s="130"/>
      <c r="O8" s="130"/>
      <c r="P8" s="131"/>
    </row>
    <row r="9" spans="1:16">
      <c r="A9" s="278" t="s">
        <v>571</v>
      </c>
      <c r="B9" s="130" t="s">
        <v>2609</v>
      </c>
      <c r="C9" s="130" t="s">
        <v>2138</v>
      </c>
      <c r="D9" s="130" t="s">
        <v>2610</v>
      </c>
      <c r="E9" s="130" t="s">
        <v>2611</v>
      </c>
      <c r="F9" s="130" t="s">
        <v>2139</v>
      </c>
      <c r="G9" s="130" t="s">
        <v>2612</v>
      </c>
      <c r="H9" s="130" t="s">
        <v>2613</v>
      </c>
      <c r="I9" s="130" t="s">
        <v>2140</v>
      </c>
      <c r="J9" s="130" t="s">
        <v>2614</v>
      </c>
      <c r="K9" s="130" t="s">
        <v>2615</v>
      </c>
      <c r="L9" s="130" t="s">
        <v>2141</v>
      </c>
      <c r="M9" s="130" t="s">
        <v>2616</v>
      </c>
      <c r="N9" s="130" t="s">
        <v>2617</v>
      </c>
      <c r="O9" s="130" t="s">
        <v>2142</v>
      </c>
      <c r="P9" s="131" t="s">
        <v>2618</v>
      </c>
    </row>
    <row r="10" spans="1:16" ht="15" thickBot="1">
      <c r="A10" s="279" t="s">
        <v>576</v>
      </c>
      <c r="B10" s="135" t="s">
        <v>2143</v>
      </c>
      <c r="C10" s="135" t="s">
        <v>2144</v>
      </c>
      <c r="D10" s="135" t="s">
        <v>328</v>
      </c>
      <c r="E10" s="135" t="s">
        <v>579</v>
      </c>
      <c r="F10" s="135" t="s">
        <v>2145</v>
      </c>
      <c r="G10" s="135" t="s">
        <v>2619</v>
      </c>
      <c r="H10" s="135" t="s">
        <v>2145</v>
      </c>
      <c r="I10" s="135" t="s">
        <v>2146</v>
      </c>
      <c r="J10" s="135" t="s">
        <v>2620</v>
      </c>
      <c r="K10" s="135" t="s">
        <v>2146</v>
      </c>
      <c r="L10" s="135" t="s">
        <v>2147</v>
      </c>
      <c r="M10" s="135" t="s">
        <v>867</v>
      </c>
      <c r="N10" s="135" t="s">
        <v>2145</v>
      </c>
      <c r="O10" s="135" t="s">
        <v>2147</v>
      </c>
      <c r="P10" s="136" t="s">
        <v>2621</v>
      </c>
    </row>
  </sheetData>
  <mergeCells count="5">
    <mergeCell ref="B3:D3"/>
    <mergeCell ref="E3:G3"/>
    <mergeCell ref="H3:J3"/>
    <mergeCell ref="K3:M3"/>
    <mergeCell ref="N3:P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72B5-3A37-466E-AC01-0157025EC9EC}">
  <dimension ref="A1:V121"/>
  <sheetViews>
    <sheetView zoomScale="85" zoomScaleNormal="85" workbookViewId="0">
      <selection activeCell="M128" sqref="M128"/>
    </sheetView>
  </sheetViews>
  <sheetFormatPr defaultRowHeight="14.5"/>
  <cols>
    <col min="1" max="1" width="15.7265625" style="188" customWidth="1"/>
    <col min="2" max="2" width="28.26953125" customWidth="1"/>
    <col min="3" max="7" width="18.54296875" style="106" bestFit="1" customWidth="1"/>
    <col min="8" max="8" width="18.453125" style="106" bestFit="1" customWidth="1"/>
    <col min="9" max="12" width="18.54296875" style="106" bestFit="1" customWidth="1"/>
    <col min="13" max="13" width="8.1796875" style="106" bestFit="1" customWidth="1"/>
    <col min="14" max="14" width="7.54296875" style="106" bestFit="1" customWidth="1"/>
    <col min="15" max="15" width="8" style="106" bestFit="1" customWidth="1"/>
    <col min="16" max="16" width="8.54296875" style="106" bestFit="1" customWidth="1"/>
    <col min="17" max="17" width="7.54296875" style="106" bestFit="1" customWidth="1"/>
    <col min="18" max="22" width="6.453125" style="106" bestFit="1" customWidth="1"/>
  </cols>
  <sheetData>
    <row r="1" spans="1:22" ht="15.5">
      <c r="A1" s="202" t="s">
        <v>2472</v>
      </c>
      <c r="B1" s="143"/>
      <c r="C1" s="122"/>
      <c r="D1" s="122"/>
      <c r="E1" s="122"/>
      <c r="F1" s="122"/>
      <c r="G1" s="122"/>
      <c r="H1" s="122"/>
      <c r="I1" s="122"/>
      <c r="J1" s="122"/>
      <c r="K1" s="122"/>
      <c r="L1" s="122"/>
      <c r="M1" s="122"/>
      <c r="N1" s="122"/>
      <c r="O1" s="122"/>
      <c r="P1" s="122"/>
      <c r="Q1" s="122"/>
      <c r="R1" s="122"/>
      <c r="S1" s="122"/>
      <c r="T1" s="122"/>
      <c r="U1" s="122"/>
      <c r="V1" s="122"/>
    </row>
    <row r="2" spans="1:22" ht="15" thickBot="1"/>
    <row r="3" spans="1:22" ht="15" thickBot="1">
      <c r="A3" s="177"/>
      <c r="B3" s="184" t="s">
        <v>583</v>
      </c>
      <c r="C3" s="434" t="s">
        <v>2622</v>
      </c>
      <c r="D3" s="436"/>
      <c r="E3" s="436"/>
      <c r="F3" s="436"/>
      <c r="G3" s="435"/>
      <c r="H3" s="436" t="s">
        <v>2150</v>
      </c>
      <c r="I3" s="436"/>
      <c r="J3" s="436"/>
      <c r="K3" s="436"/>
      <c r="L3" s="437"/>
      <c r="M3" s="451" t="s">
        <v>1433</v>
      </c>
      <c r="N3" s="452"/>
      <c r="O3" s="452"/>
      <c r="P3" s="452"/>
      <c r="Q3" s="453"/>
      <c r="R3" s="451" t="s">
        <v>319</v>
      </c>
      <c r="S3" s="454"/>
      <c r="T3" s="454"/>
      <c r="U3" s="454"/>
      <c r="V3" s="439"/>
    </row>
    <row r="4" spans="1:22" ht="44" thickBot="1">
      <c r="A4" s="384" t="s">
        <v>2623</v>
      </c>
      <c r="B4" s="184" t="s">
        <v>585</v>
      </c>
      <c r="C4" s="185" t="s">
        <v>556</v>
      </c>
      <c r="D4" s="186" t="s">
        <v>557</v>
      </c>
      <c r="E4" s="186" t="s">
        <v>2118</v>
      </c>
      <c r="F4" s="186" t="s">
        <v>2119</v>
      </c>
      <c r="G4" s="186" t="s">
        <v>2120</v>
      </c>
      <c r="H4" s="185" t="s">
        <v>556</v>
      </c>
      <c r="I4" s="186" t="s">
        <v>557</v>
      </c>
      <c r="J4" s="186" t="s">
        <v>2118</v>
      </c>
      <c r="K4" s="186" t="s">
        <v>2119</v>
      </c>
      <c r="L4" s="186" t="s">
        <v>2120</v>
      </c>
      <c r="M4" s="185" t="s">
        <v>556</v>
      </c>
      <c r="N4" s="186" t="s">
        <v>557</v>
      </c>
      <c r="O4" s="186" t="s">
        <v>2118</v>
      </c>
      <c r="P4" s="186" t="s">
        <v>2119</v>
      </c>
      <c r="Q4" s="186" t="s">
        <v>2120</v>
      </c>
      <c r="R4" s="185" t="s">
        <v>556</v>
      </c>
      <c r="S4" s="186" t="s">
        <v>557</v>
      </c>
      <c r="T4" s="186" t="s">
        <v>2118</v>
      </c>
      <c r="U4" s="186" t="s">
        <v>2119</v>
      </c>
      <c r="V4" s="186" t="s">
        <v>2120</v>
      </c>
    </row>
    <row r="5" spans="1:22" ht="15" thickBot="1">
      <c r="A5" s="188" t="s">
        <v>2624</v>
      </c>
      <c r="B5" s="199" t="s">
        <v>587</v>
      </c>
      <c r="C5" s="126" t="s">
        <v>2625</v>
      </c>
      <c r="D5" s="127" t="s">
        <v>2626</v>
      </c>
      <c r="E5" s="127" t="s">
        <v>2627</v>
      </c>
      <c r="F5" s="127" t="s">
        <v>2628</v>
      </c>
      <c r="G5" s="127" t="s">
        <v>2629</v>
      </c>
      <c r="H5" s="127" t="s">
        <v>2630</v>
      </c>
      <c r="I5" s="127" t="s">
        <v>2631</v>
      </c>
      <c r="J5" s="127" t="s">
        <v>2632</v>
      </c>
      <c r="K5" s="127" t="s">
        <v>2633</v>
      </c>
      <c r="L5" s="127" t="s">
        <v>2634</v>
      </c>
      <c r="M5" s="127">
        <v>-66.260000000000048</v>
      </c>
      <c r="N5" s="127">
        <v>-23.03000000000003</v>
      </c>
      <c r="O5" s="127">
        <v>-6.8899999999999864</v>
      </c>
      <c r="P5" s="127">
        <v>-38.160000000000025</v>
      </c>
      <c r="Q5" s="127">
        <v>-7.7300000000000182</v>
      </c>
      <c r="R5" s="127" t="s">
        <v>2635</v>
      </c>
      <c r="S5" s="127" t="s">
        <v>2636</v>
      </c>
      <c r="T5" s="127" t="s">
        <v>2637</v>
      </c>
      <c r="U5" s="127" t="s">
        <v>2638</v>
      </c>
      <c r="V5" s="128" t="s">
        <v>2639</v>
      </c>
    </row>
    <row r="6" spans="1:22" ht="15" thickBot="1">
      <c r="A6" s="188" t="s">
        <v>2640</v>
      </c>
      <c r="B6" s="189" t="s">
        <v>598</v>
      </c>
      <c r="C6" s="129" t="s">
        <v>2641</v>
      </c>
      <c r="D6" s="130" t="s">
        <v>2642</v>
      </c>
      <c r="E6" s="130" t="s">
        <v>2643</v>
      </c>
      <c r="F6" s="130" t="s">
        <v>2644</v>
      </c>
      <c r="G6" s="130" t="s">
        <v>2645</v>
      </c>
      <c r="H6" s="130" t="s">
        <v>2646</v>
      </c>
      <c r="I6" s="130" t="s">
        <v>2647</v>
      </c>
      <c r="J6" s="130" t="s">
        <v>2648</v>
      </c>
      <c r="K6" s="130" t="s">
        <v>2649</v>
      </c>
      <c r="L6" s="130" t="s">
        <v>2650</v>
      </c>
      <c r="M6" s="130">
        <v>1551.3200000000002</v>
      </c>
      <c r="N6" s="130">
        <v>-1.8400000000001455</v>
      </c>
      <c r="O6" s="130">
        <v>283</v>
      </c>
      <c r="P6" s="130">
        <v>337.08999999999992</v>
      </c>
      <c r="Q6" s="130">
        <v>348.62</v>
      </c>
      <c r="R6" s="130" t="s">
        <v>328</v>
      </c>
      <c r="S6" s="130" t="s">
        <v>2651</v>
      </c>
      <c r="T6" s="130" t="s">
        <v>2652</v>
      </c>
      <c r="U6" s="130" t="s">
        <v>2653</v>
      </c>
      <c r="V6" s="131" t="s">
        <v>2654</v>
      </c>
    </row>
    <row r="7" spans="1:22" ht="15" thickBot="1">
      <c r="A7" s="188" t="s">
        <v>2655</v>
      </c>
      <c r="B7" s="189" t="s">
        <v>611</v>
      </c>
      <c r="C7" s="129" t="s">
        <v>2656</v>
      </c>
      <c r="D7" s="130" t="s">
        <v>2657</v>
      </c>
      <c r="E7" s="130" t="s">
        <v>2658</v>
      </c>
      <c r="F7" s="130" t="s">
        <v>2659</v>
      </c>
      <c r="G7" s="130" t="s">
        <v>2660</v>
      </c>
      <c r="H7" s="130" t="s">
        <v>2661</v>
      </c>
      <c r="I7" s="130" t="s">
        <v>2662</v>
      </c>
      <c r="J7" s="130" t="s">
        <v>2663</v>
      </c>
      <c r="K7" s="130" t="s">
        <v>2664</v>
      </c>
      <c r="L7" s="130" t="s">
        <v>2665</v>
      </c>
      <c r="M7" s="130">
        <v>-44.819999999999965</v>
      </c>
      <c r="N7" s="130">
        <v>-34.550000000000011</v>
      </c>
      <c r="O7" s="130">
        <v>-5.6699999999999875</v>
      </c>
      <c r="P7" s="130">
        <v>-10.879999999999995</v>
      </c>
      <c r="Q7" s="130">
        <v>-33.810000000000031</v>
      </c>
      <c r="R7" s="130" t="s">
        <v>1002</v>
      </c>
      <c r="S7" s="130" t="s">
        <v>2666</v>
      </c>
      <c r="T7" s="130" t="s">
        <v>2667</v>
      </c>
      <c r="U7" s="130" t="s">
        <v>2668</v>
      </c>
      <c r="V7" s="131" t="s">
        <v>2669</v>
      </c>
    </row>
    <row r="8" spans="1:22" ht="15" thickBot="1">
      <c r="B8" s="189" t="s">
        <v>625</v>
      </c>
      <c r="C8" s="129" t="s">
        <v>2670</v>
      </c>
      <c r="D8" s="130" t="s">
        <v>2671</v>
      </c>
      <c r="E8" s="130" t="s">
        <v>2672</v>
      </c>
      <c r="F8" s="130" t="s">
        <v>2673</v>
      </c>
      <c r="G8" s="130" t="s">
        <v>2674</v>
      </c>
      <c r="H8" s="130" t="s">
        <v>2675</v>
      </c>
      <c r="I8" s="130" t="s">
        <v>2676</v>
      </c>
      <c r="J8" s="130" t="s">
        <v>2677</v>
      </c>
      <c r="K8" s="130" t="s">
        <v>2678</v>
      </c>
      <c r="L8" s="130" t="s">
        <v>2679</v>
      </c>
      <c r="M8" s="130">
        <v>-136.19</v>
      </c>
      <c r="N8" s="130">
        <v>-157.29000000000002</v>
      </c>
      <c r="O8" s="130">
        <v>-49.75</v>
      </c>
      <c r="P8" s="130">
        <v>-71.659999999999968</v>
      </c>
      <c r="Q8" s="130">
        <v>-88.22999999999999</v>
      </c>
      <c r="R8" s="130" t="s">
        <v>2680</v>
      </c>
      <c r="S8" s="130" t="s">
        <v>1569</v>
      </c>
      <c r="T8" s="130" t="s">
        <v>2681</v>
      </c>
      <c r="U8" s="130" t="s">
        <v>2682</v>
      </c>
      <c r="V8" s="131" t="s">
        <v>2683</v>
      </c>
    </row>
    <row r="9" spans="1:22" ht="15" thickBot="1">
      <c r="B9" s="189" t="s">
        <v>638</v>
      </c>
      <c r="C9" s="129" t="s">
        <v>2684</v>
      </c>
      <c r="D9" s="130" t="s">
        <v>2685</v>
      </c>
      <c r="E9" s="130" t="s">
        <v>2686</v>
      </c>
      <c r="F9" s="130" t="s">
        <v>2687</v>
      </c>
      <c r="G9" s="130" t="s">
        <v>2688</v>
      </c>
      <c r="H9" s="130" t="s">
        <v>2689</v>
      </c>
      <c r="I9" s="130" t="s">
        <v>2690</v>
      </c>
      <c r="J9" s="130" t="s">
        <v>2691</v>
      </c>
      <c r="K9" s="130" t="s">
        <v>2692</v>
      </c>
      <c r="L9" s="130" t="s">
        <v>2693</v>
      </c>
      <c r="M9" s="130">
        <v>49.850000000000023</v>
      </c>
      <c r="N9" s="130">
        <v>-896.69999999999993</v>
      </c>
      <c r="O9" s="130">
        <v>449.69999999999993</v>
      </c>
      <c r="P9" s="130">
        <v>62.990000000000009</v>
      </c>
      <c r="Q9" s="130">
        <v>-81.960000000000036</v>
      </c>
      <c r="R9" s="130" t="s">
        <v>2694</v>
      </c>
      <c r="S9" s="130" t="s">
        <v>2695</v>
      </c>
      <c r="T9" s="130" t="s">
        <v>2696</v>
      </c>
      <c r="U9" s="130" t="s">
        <v>2697</v>
      </c>
      <c r="V9" s="131" t="s">
        <v>2698</v>
      </c>
    </row>
    <row r="10" spans="1:22" ht="15" thickBot="1">
      <c r="B10" s="189" t="s">
        <v>651</v>
      </c>
      <c r="C10" s="129" t="s">
        <v>2699</v>
      </c>
      <c r="D10" s="130" t="s">
        <v>2700</v>
      </c>
      <c r="E10" s="130" t="s">
        <v>2701</v>
      </c>
      <c r="F10" s="130" t="s">
        <v>2702</v>
      </c>
      <c r="G10" s="130" t="s">
        <v>2703</v>
      </c>
      <c r="H10" s="130" t="s">
        <v>2704</v>
      </c>
      <c r="I10" s="130" t="s">
        <v>2705</v>
      </c>
      <c r="J10" s="130" t="s">
        <v>2706</v>
      </c>
      <c r="K10" s="130" t="s">
        <v>2707</v>
      </c>
      <c r="L10" s="130" t="s">
        <v>2708</v>
      </c>
      <c r="M10" s="130">
        <v>1841.6599999999999</v>
      </c>
      <c r="N10" s="130">
        <v>79.670000000000016</v>
      </c>
      <c r="O10" s="130">
        <v>41.129999999999995</v>
      </c>
      <c r="P10" s="130">
        <v>61.830000000000013</v>
      </c>
      <c r="Q10" s="130">
        <v>112.25</v>
      </c>
      <c r="R10" s="130" t="s">
        <v>328</v>
      </c>
      <c r="S10" s="130" t="s">
        <v>2709</v>
      </c>
      <c r="T10" s="130" t="s">
        <v>2710</v>
      </c>
      <c r="U10" s="130" t="s">
        <v>2711</v>
      </c>
      <c r="V10" s="131" t="s">
        <v>2712</v>
      </c>
    </row>
    <row r="11" spans="1:22" ht="15" thickBot="1">
      <c r="B11" s="189" t="s">
        <v>664</v>
      </c>
      <c r="C11" s="129" t="s">
        <v>665</v>
      </c>
      <c r="D11" s="130" t="s">
        <v>665</v>
      </c>
      <c r="E11" s="130" t="s">
        <v>2713</v>
      </c>
      <c r="F11" s="130" t="s">
        <v>2714</v>
      </c>
      <c r="G11" s="130" t="s">
        <v>2715</v>
      </c>
      <c r="H11" s="130" t="s">
        <v>665</v>
      </c>
      <c r="I11" s="130" t="s">
        <v>665</v>
      </c>
      <c r="J11" s="130" t="s">
        <v>665</v>
      </c>
      <c r="K11" s="130" t="s">
        <v>665</v>
      </c>
      <c r="L11" s="130" t="s">
        <v>665</v>
      </c>
      <c r="M11" s="130">
        <v>0</v>
      </c>
      <c r="N11" s="130">
        <v>0</v>
      </c>
      <c r="O11" s="130">
        <v>-50.2</v>
      </c>
      <c r="P11" s="130">
        <v>-123.42</v>
      </c>
      <c r="Q11" s="130">
        <v>-144.76</v>
      </c>
      <c r="R11" s="130" t="s">
        <v>323</v>
      </c>
      <c r="S11" s="130" t="s">
        <v>323</v>
      </c>
      <c r="T11" s="130" t="s">
        <v>834</v>
      </c>
      <c r="U11" s="130" t="s">
        <v>2716</v>
      </c>
      <c r="V11" s="131" t="s">
        <v>2716</v>
      </c>
    </row>
    <row r="12" spans="1:22" ht="15" thickBot="1">
      <c r="B12" s="189" t="s">
        <v>666</v>
      </c>
      <c r="C12" s="129" t="s">
        <v>2717</v>
      </c>
      <c r="D12" s="130" t="s">
        <v>2718</v>
      </c>
      <c r="E12" s="130" t="s">
        <v>2719</v>
      </c>
      <c r="F12" s="130" t="s">
        <v>665</v>
      </c>
      <c r="G12" s="130" t="s">
        <v>665</v>
      </c>
      <c r="H12" s="130" t="s">
        <v>665</v>
      </c>
      <c r="I12" s="130" t="s">
        <v>665</v>
      </c>
      <c r="J12" s="130" t="s">
        <v>665</v>
      </c>
      <c r="K12" s="130" t="s">
        <v>665</v>
      </c>
      <c r="L12" s="130" t="s">
        <v>2720</v>
      </c>
      <c r="M12" s="130">
        <v>-88.6</v>
      </c>
      <c r="N12" s="130">
        <v>-248.3</v>
      </c>
      <c r="O12" s="130">
        <v>-141.28</v>
      </c>
      <c r="P12" s="130">
        <v>0</v>
      </c>
      <c r="Q12" s="130">
        <v>83.34</v>
      </c>
      <c r="R12" s="130" t="s">
        <v>2721</v>
      </c>
      <c r="S12" s="130" t="s">
        <v>2722</v>
      </c>
      <c r="T12" s="130" t="s">
        <v>2723</v>
      </c>
      <c r="U12" s="130" t="s">
        <v>323</v>
      </c>
      <c r="V12" s="131" t="s">
        <v>2724</v>
      </c>
    </row>
    <row r="13" spans="1:22" ht="15" thickBot="1">
      <c r="B13" s="189" t="s">
        <v>667</v>
      </c>
      <c r="C13" s="129" t="s">
        <v>665</v>
      </c>
      <c r="D13" s="130" t="s">
        <v>665</v>
      </c>
      <c r="E13" s="130" t="s">
        <v>665</v>
      </c>
      <c r="F13" s="130" t="s">
        <v>665</v>
      </c>
      <c r="G13" s="130" t="s">
        <v>665</v>
      </c>
      <c r="H13" s="130" t="s">
        <v>665</v>
      </c>
      <c r="I13" s="130" t="s">
        <v>665</v>
      </c>
      <c r="J13" s="130" t="s">
        <v>665</v>
      </c>
      <c r="K13" s="130" t="s">
        <v>665</v>
      </c>
      <c r="L13" s="130" t="s">
        <v>665</v>
      </c>
      <c r="M13" s="130">
        <v>0</v>
      </c>
      <c r="N13" s="130">
        <v>0</v>
      </c>
      <c r="O13" s="130">
        <v>0</v>
      </c>
      <c r="P13" s="130">
        <v>0</v>
      </c>
      <c r="Q13" s="130">
        <v>0</v>
      </c>
      <c r="R13" s="130" t="s">
        <v>323</v>
      </c>
      <c r="S13" s="130" t="s">
        <v>323</v>
      </c>
      <c r="T13" s="130" t="s">
        <v>323</v>
      </c>
      <c r="U13" s="130" t="s">
        <v>323</v>
      </c>
      <c r="V13" s="131" t="s">
        <v>323</v>
      </c>
    </row>
    <row r="14" spans="1:22" ht="15" thickBot="1">
      <c r="B14" s="189" t="s">
        <v>668</v>
      </c>
      <c r="C14" s="129" t="s">
        <v>2725</v>
      </c>
      <c r="D14" s="130" t="s">
        <v>2726</v>
      </c>
      <c r="E14" s="130" t="s">
        <v>2727</v>
      </c>
      <c r="F14" s="130" t="s">
        <v>2728</v>
      </c>
      <c r="G14" s="130" t="s">
        <v>2729</v>
      </c>
      <c r="H14" s="130" t="s">
        <v>665</v>
      </c>
      <c r="I14" s="130" t="s">
        <v>665</v>
      </c>
      <c r="J14" s="130" t="s">
        <v>2730</v>
      </c>
      <c r="K14" s="130" t="s">
        <v>2731</v>
      </c>
      <c r="L14" s="130" t="s">
        <v>2732</v>
      </c>
      <c r="M14" s="130">
        <v>-31.96</v>
      </c>
      <c r="N14" s="130">
        <v>-40.69</v>
      </c>
      <c r="O14" s="130">
        <v>-68.66</v>
      </c>
      <c r="P14" s="130">
        <v>-56.499999999999993</v>
      </c>
      <c r="Q14" s="130">
        <v>-148.16999999999999</v>
      </c>
      <c r="R14" s="130" t="s">
        <v>2733</v>
      </c>
      <c r="S14" s="130" t="s">
        <v>2734</v>
      </c>
      <c r="T14" s="130" t="s">
        <v>2735</v>
      </c>
      <c r="U14" s="130" t="s">
        <v>2736</v>
      </c>
      <c r="V14" s="131" t="s">
        <v>2737</v>
      </c>
    </row>
    <row r="15" spans="1:22" ht="15" thickBot="1">
      <c r="B15" s="189" t="s">
        <v>681</v>
      </c>
      <c r="C15" s="129" t="s">
        <v>2738</v>
      </c>
      <c r="D15" s="130" t="s">
        <v>2739</v>
      </c>
      <c r="E15" s="130" t="s">
        <v>2740</v>
      </c>
      <c r="F15" s="130" t="s">
        <v>2741</v>
      </c>
      <c r="G15" s="130" t="s">
        <v>2742</v>
      </c>
      <c r="H15" s="130" t="s">
        <v>2743</v>
      </c>
      <c r="I15" s="130" t="s">
        <v>2744</v>
      </c>
      <c r="J15" s="130" t="s">
        <v>2745</v>
      </c>
      <c r="K15" s="130" t="s">
        <v>2746</v>
      </c>
      <c r="L15" s="130" t="s">
        <v>2747</v>
      </c>
      <c r="M15" s="130">
        <v>429.45000000000005</v>
      </c>
      <c r="N15" s="130">
        <v>95.689999999999941</v>
      </c>
      <c r="O15" s="130">
        <v>156.83999999999992</v>
      </c>
      <c r="P15" s="130">
        <v>149.45999999999992</v>
      </c>
      <c r="Q15" s="130">
        <v>192.88</v>
      </c>
      <c r="R15" s="130" t="s">
        <v>328</v>
      </c>
      <c r="S15" s="130" t="s">
        <v>2748</v>
      </c>
      <c r="T15" s="130" t="s">
        <v>2749</v>
      </c>
      <c r="U15" s="130" t="s">
        <v>2750</v>
      </c>
      <c r="V15" s="131" t="s">
        <v>2751</v>
      </c>
    </row>
    <row r="16" spans="1:22" ht="15" thickBot="1">
      <c r="B16" s="189" t="s">
        <v>694</v>
      </c>
      <c r="C16" s="129" t="s">
        <v>2752</v>
      </c>
      <c r="D16" s="130" t="s">
        <v>2753</v>
      </c>
      <c r="E16" s="130" t="s">
        <v>2754</v>
      </c>
      <c r="F16" s="130" t="s">
        <v>2755</v>
      </c>
      <c r="G16" s="130" t="s">
        <v>2756</v>
      </c>
      <c r="H16" s="130" t="s">
        <v>2757</v>
      </c>
      <c r="I16" s="130" t="s">
        <v>2758</v>
      </c>
      <c r="J16" s="130" t="s">
        <v>2759</v>
      </c>
      <c r="K16" s="130" t="s">
        <v>2760</v>
      </c>
      <c r="L16" s="130" t="s">
        <v>2761</v>
      </c>
      <c r="M16" s="130">
        <v>-376.29</v>
      </c>
      <c r="N16" s="130">
        <v>-353.93</v>
      </c>
      <c r="O16" s="130">
        <v>-36.569999999999993</v>
      </c>
      <c r="P16" s="130">
        <v>4.8900000000000148</v>
      </c>
      <c r="Q16" s="130">
        <v>-176.01</v>
      </c>
      <c r="R16" s="130" t="s">
        <v>2762</v>
      </c>
      <c r="S16" s="130" t="s">
        <v>2763</v>
      </c>
      <c r="T16" s="130" t="s">
        <v>2764</v>
      </c>
      <c r="U16" s="130" t="s">
        <v>2765</v>
      </c>
      <c r="V16" s="131" t="s">
        <v>2766</v>
      </c>
    </row>
    <row r="17" spans="1:22" ht="15" thickBot="1">
      <c r="B17" s="189" t="s">
        <v>697</v>
      </c>
      <c r="C17" s="129" t="s">
        <v>2767</v>
      </c>
      <c r="D17" s="130" t="s">
        <v>2768</v>
      </c>
      <c r="E17" s="130" t="s">
        <v>2769</v>
      </c>
      <c r="F17" s="130" t="s">
        <v>2770</v>
      </c>
      <c r="G17" s="130" t="s">
        <v>2771</v>
      </c>
      <c r="H17" s="130" t="s">
        <v>2772</v>
      </c>
      <c r="I17" s="130" t="s">
        <v>2773</v>
      </c>
      <c r="J17" s="130" t="s">
        <v>2774</v>
      </c>
      <c r="K17" s="130" t="s">
        <v>2775</v>
      </c>
      <c r="L17" s="130" t="s">
        <v>2776</v>
      </c>
      <c r="M17" s="130">
        <v>-736.8599999999999</v>
      </c>
      <c r="N17" s="130">
        <v>-624.99</v>
      </c>
      <c r="O17" s="130">
        <v>-382.73</v>
      </c>
      <c r="P17" s="130">
        <v>-310.29999999999995</v>
      </c>
      <c r="Q17" s="130">
        <v>-576.20999999999992</v>
      </c>
      <c r="R17" s="130" t="s">
        <v>945</v>
      </c>
      <c r="S17" s="130" t="s">
        <v>2777</v>
      </c>
      <c r="T17" s="130" t="s">
        <v>2778</v>
      </c>
      <c r="U17" s="130" t="s">
        <v>2779</v>
      </c>
      <c r="V17" s="131" t="s">
        <v>2780</v>
      </c>
    </row>
    <row r="18" spans="1:22" ht="15" thickBot="1">
      <c r="A18" s="191"/>
      <c r="B18" s="189" t="s">
        <v>706</v>
      </c>
      <c r="C18" s="134" t="s">
        <v>2781</v>
      </c>
      <c r="D18" s="135" t="s">
        <v>2782</v>
      </c>
      <c r="E18" s="135" t="s">
        <v>2783</v>
      </c>
      <c r="F18" s="135" t="s">
        <v>2784</v>
      </c>
      <c r="G18" s="135" t="s">
        <v>2785</v>
      </c>
      <c r="H18" s="135" t="s">
        <v>2786</v>
      </c>
      <c r="I18" s="135" t="s">
        <v>2787</v>
      </c>
      <c r="J18" s="135" t="s">
        <v>2788</v>
      </c>
      <c r="K18" s="135" t="s">
        <v>2789</v>
      </c>
      <c r="L18" s="135" t="s">
        <v>2790</v>
      </c>
      <c r="M18" s="135">
        <v>2391.3000000000002</v>
      </c>
      <c r="N18" s="135">
        <v>-2205.96</v>
      </c>
      <c r="O18" s="135">
        <v>188.89999999999964</v>
      </c>
      <c r="P18" s="135">
        <v>5.3299999999999272</v>
      </c>
      <c r="Q18" s="135">
        <v>-519.78000000000065</v>
      </c>
      <c r="R18" s="135" t="s">
        <v>1122</v>
      </c>
      <c r="S18" s="135" t="s">
        <v>2791</v>
      </c>
      <c r="T18" s="135" t="s">
        <v>1062</v>
      </c>
      <c r="U18" s="135" t="s">
        <v>2792</v>
      </c>
      <c r="V18" s="136" t="s">
        <v>2793</v>
      </c>
    </row>
    <row r="19" spans="1:22" ht="15" thickBot="1">
      <c r="A19" s="188" t="s">
        <v>300</v>
      </c>
      <c r="B19" s="189" t="s">
        <v>587</v>
      </c>
      <c r="C19" s="126" t="s">
        <v>2794</v>
      </c>
      <c r="D19" s="127" t="s">
        <v>2795</v>
      </c>
      <c r="E19" s="127" t="s">
        <v>2796</v>
      </c>
      <c r="F19" s="127" t="s">
        <v>2797</v>
      </c>
      <c r="G19" s="127" t="s">
        <v>2798</v>
      </c>
      <c r="H19" s="127" t="s">
        <v>2799</v>
      </c>
      <c r="I19" s="127" t="s">
        <v>2800</v>
      </c>
      <c r="J19" s="127" t="s">
        <v>2801</v>
      </c>
      <c r="K19" s="127" t="s">
        <v>2802</v>
      </c>
      <c r="L19" s="127" t="s">
        <v>2803</v>
      </c>
      <c r="M19" s="127">
        <v>-51.610000000000014</v>
      </c>
      <c r="N19" s="127">
        <v>-67.420000000000016</v>
      </c>
      <c r="O19" s="127">
        <v>-46.579999999999984</v>
      </c>
      <c r="P19" s="127">
        <v>-30.389999999999986</v>
      </c>
      <c r="Q19" s="127">
        <v>-22.470000000000027</v>
      </c>
      <c r="R19" s="127" t="s">
        <v>2804</v>
      </c>
      <c r="S19" s="127" t="s">
        <v>1587</v>
      </c>
      <c r="T19" s="127" t="s">
        <v>2805</v>
      </c>
      <c r="U19" s="127" t="s">
        <v>2724</v>
      </c>
      <c r="V19" s="128" t="s">
        <v>2806</v>
      </c>
    </row>
    <row r="20" spans="1:22" ht="15" thickBot="1">
      <c r="A20" s="188" t="s">
        <v>2807</v>
      </c>
      <c r="B20" s="189" t="s">
        <v>598</v>
      </c>
      <c r="C20" s="129" t="s">
        <v>2808</v>
      </c>
      <c r="D20" s="130" t="s">
        <v>2809</v>
      </c>
      <c r="E20" s="130" t="s">
        <v>2810</v>
      </c>
      <c r="F20" s="130" t="s">
        <v>2811</v>
      </c>
      <c r="G20" s="130" t="s">
        <v>2812</v>
      </c>
      <c r="H20" s="130" t="s">
        <v>2813</v>
      </c>
      <c r="I20" s="130" t="s">
        <v>2814</v>
      </c>
      <c r="J20" s="130" t="s">
        <v>2815</v>
      </c>
      <c r="K20" s="130" t="s">
        <v>2816</v>
      </c>
      <c r="L20" s="130" t="s">
        <v>2817</v>
      </c>
      <c r="M20" s="130">
        <v>1407.0000000000002</v>
      </c>
      <c r="N20" s="130">
        <v>23.730000000000018</v>
      </c>
      <c r="O20" s="130">
        <v>3.0999999999999091</v>
      </c>
      <c r="P20" s="130">
        <v>-12.309999999999945</v>
      </c>
      <c r="Q20" s="130">
        <v>-21.470000000000027</v>
      </c>
      <c r="R20" s="130" t="s">
        <v>328</v>
      </c>
      <c r="S20" s="130" t="s">
        <v>2818</v>
      </c>
      <c r="T20" s="130" t="s">
        <v>2819</v>
      </c>
      <c r="U20" s="130" t="s">
        <v>2820</v>
      </c>
      <c r="V20" s="131" t="s">
        <v>2821</v>
      </c>
    </row>
    <row r="21" spans="1:22" ht="15" thickBot="1">
      <c r="A21" s="188" t="s">
        <v>2822</v>
      </c>
      <c r="B21" s="189" t="s">
        <v>611</v>
      </c>
      <c r="C21" s="129" t="s">
        <v>2823</v>
      </c>
      <c r="D21" s="130" t="s">
        <v>2824</v>
      </c>
      <c r="E21" s="130" t="s">
        <v>2825</v>
      </c>
      <c r="F21" s="130" t="s">
        <v>2826</v>
      </c>
      <c r="G21" s="130" t="s">
        <v>2827</v>
      </c>
      <c r="H21" s="130" t="s">
        <v>2828</v>
      </c>
      <c r="I21" s="130" t="s">
        <v>2829</v>
      </c>
      <c r="J21" s="130" t="s">
        <v>2830</v>
      </c>
      <c r="K21" s="130" t="s">
        <v>2831</v>
      </c>
      <c r="L21" s="130" t="s">
        <v>2832</v>
      </c>
      <c r="M21" s="130">
        <v>-43.09</v>
      </c>
      <c r="N21" s="130">
        <v>-39.70999999999998</v>
      </c>
      <c r="O21" s="130">
        <v>-30.480000000000018</v>
      </c>
      <c r="P21" s="130">
        <v>-25.879999999999995</v>
      </c>
      <c r="Q21" s="130">
        <v>-16.399999999999977</v>
      </c>
      <c r="R21" s="130" t="s">
        <v>1345</v>
      </c>
      <c r="S21" s="130" t="s">
        <v>1345</v>
      </c>
      <c r="T21" s="130" t="s">
        <v>2833</v>
      </c>
      <c r="U21" s="130" t="s">
        <v>2834</v>
      </c>
      <c r="V21" s="131" t="s">
        <v>2835</v>
      </c>
    </row>
    <row r="22" spans="1:22" ht="15" thickBot="1">
      <c r="B22" s="189" t="s">
        <v>625</v>
      </c>
      <c r="C22" s="129" t="s">
        <v>2836</v>
      </c>
      <c r="D22" s="130" t="s">
        <v>2837</v>
      </c>
      <c r="E22" s="130" t="s">
        <v>2838</v>
      </c>
      <c r="F22" s="130" t="s">
        <v>2839</v>
      </c>
      <c r="G22" s="130" t="s">
        <v>2840</v>
      </c>
      <c r="H22" s="130" t="s">
        <v>2841</v>
      </c>
      <c r="I22" s="130" t="s">
        <v>2842</v>
      </c>
      <c r="J22" s="130" t="s">
        <v>2843</v>
      </c>
      <c r="K22" s="130" t="s">
        <v>2844</v>
      </c>
      <c r="L22" s="130" t="s">
        <v>2845</v>
      </c>
      <c r="M22" s="130">
        <v>-85.02000000000001</v>
      </c>
      <c r="N22" s="130">
        <v>-64.240000000000009</v>
      </c>
      <c r="O22" s="130">
        <v>-68.580000000000013</v>
      </c>
      <c r="P22" s="130">
        <v>-48.549999999999983</v>
      </c>
      <c r="Q22" s="130">
        <v>-43.509999999999991</v>
      </c>
      <c r="R22" s="130" t="s">
        <v>856</v>
      </c>
      <c r="S22" s="130" t="s">
        <v>2846</v>
      </c>
      <c r="T22" s="130" t="s">
        <v>2847</v>
      </c>
      <c r="U22" s="130" t="s">
        <v>2848</v>
      </c>
      <c r="V22" s="131" t="s">
        <v>2849</v>
      </c>
    </row>
    <row r="23" spans="1:22" ht="15" thickBot="1">
      <c r="B23" s="189" t="s">
        <v>638</v>
      </c>
      <c r="C23" s="129" t="s">
        <v>2850</v>
      </c>
      <c r="D23" s="130" t="s">
        <v>2851</v>
      </c>
      <c r="E23" s="130" t="s">
        <v>2852</v>
      </c>
      <c r="F23" s="130" t="s">
        <v>2853</v>
      </c>
      <c r="G23" s="130" t="s">
        <v>2854</v>
      </c>
      <c r="H23" s="130" t="s">
        <v>2855</v>
      </c>
      <c r="I23" s="130" t="s">
        <v>2856</v>
      </c>
      <c r="J23" s="130" t="s">
        <v>2857</v>
      </c>
      <c r="K23" s="130" t="s">
        <v>2858</v>
      </c>
      <c r="L23" s="130" t="s">
        <v>2859</v>
      </c>
      <c r="M23" s="130">
        <v>295.5</v>
      </c>
      <c r="N23" s="130">
        <v>-110.20999999999992</v>
      </c>
      <c r="O23" s="130">
        <v>216.97000000000003</v>
      </c>
      <c r="P23" s="130">
        <v>-97.409999999999968</v>
      </c>
      <c r="Q23" s="130">
        <v>-13.629999999999882</v>
      </c>
      <c r="R23" s="130" t="s">
        <v>2860</v>
      </c>
      <c r="S23" s="130" t="s">
        <v>2861</v>
      </c>
      <c r="T23" s="130" t="s">
        <v>2862</v>
      </c>
      <c r="U23" s="130" t="s">
        <v>2863</v>
      </c>
      <c r="V23" s="131" t="s">
        <v>2864</v>
      </c>
    </row>
    <row r="24" spans="1:22" ht="15" thickBot="1">
      <c r="B24" s="189" t="s">
        <v>651</v>
      </c>
      <c r="C24" s="129" t="s">
        <v>2865</v>
      </c>
      <c r="D24" s="130" t="s">
        <v>2866</v>
      </c>
      <c r="E24" s="130" t="s">
        <v>2867</v>
      </c>
      <c r="F24" s="130" t="s">
        <v>2868</v>
      </c>
      <c r="G24" s="130" t="s">
        <v>2869</v>
      </c>
      <c r="H24" s="130" t="s">
        <v>2870</v>
      </c>
      <c r="I24" s="130" t="s">
        <v>2871</v>
      </c>
      <c r="J24" s="130" t="s">
        <v>2872</v>
      </c>
      <c r="K24" s="130" t="s">
        <v>2873</v>
      </c>
      <c r="L24" s="130" t="s">
        <v>2874</v>
      </c>
      <c r="M24" s="130">
        <v>1714.68</v>
      </c>
      <c r="N24" s="130">
        <v>67</v>
      </c>
      <c r="O24" s="130">
        <v>76.170000000000016</v>
      </c>
      <c r="P24" s="130">
        <v>84.79000000000002</v>
      </c>
      <c r="Q24" s="130">
        <v>47.680000000000007</v>
      </c>
      <c r="R24" s="130" t="s">
        <v>328</v>
      </c>
      <c r="S24" s="130" t="s">
        <v>2875</v>
      </c>
      <c r="T24" s="130" t="s">
        <v>2876</v>
      </c>
      <c r="U24" s="130" t="s">
        <v>2877</v>
      </c>
      <c r="V24" s="131" t="s">
        <v>2878</v>
      </c>
    </row>
    <row r="25" spans="1:22" ht="15" thickBot="1">
      <c r="B25" s="189" t="s">
        <v>664</v>
      </c>
      <c r="C25" s="129" t="s">
        <v>2879</v>
      </c>
      <c r="D25" s="130" t="s">
        <v>2880</v>
      </c>
      <c r="E25" s="130" t="s">
        <v>2881</v>
      </c>
      <c r="F25" s="130" t="s">
        <v>2882</v>
      </c>
      <c r="G25" s="130" t="s">
        <v>2883</v>
      </c>
      <c r="H25" s="130" t="s">
        <v>665</v>
      </c>
      <c r="I25" s="130" t="s">
        <v>665</v>
      </c>
      <c r="J25" s="130" t="s">
        <v>2884</v>
      </c>
      <c r="K25" s="130" t="s">
        <v>2885</v>
      </c>
      <c r="L25" s="130" t="s">
        <v>2886</v>
      </c>
      <c r="M25" s="130">
        <v>-77.36</v>
      </c>
      <c r="N25" s="130">
        <v>-80.34</v>
      </c>
      <c r="O25" s="130">
        <v>-71.63</v>
      </c>
      <c r="P25" s="130">
        <v>-91.02000000000001</v>
      </c>
      <c r="Q25" s="130">
        <v>-137.12</v>
      </c>
      <c r="R25" s="130" t="s">
        <v>1575</v>
      </c>
      <c r="S25" s="130" t="s">
        <v>2887</v>
      </c>
      <c r="T25" s="130" t="s">
        <v>2888</v>
      </c>
      <c r="U25" s="130" t="s">
        <v>1657</v>
      </c>
      <c r="V25" s="131" t="s">
        <v>2889</v>
      </c>
    </row>
    <row r="26" spans="1:22" ht="15" thickBot="1">
      <c r="B26" s="189" t="s">
        <v>666</v>
      </c>
      <c r="C26" s="129" t="s">
        <v>2890</v>
      </c>
      <c r="D26" s="130" t="s">
        <v>2891</v>
      </c>
      <c r="E26" s="130" t="s">
        <v>2892</v>
      </c>
      <c r="F26" s="130" t="s">
        <v>2893</v>
      </c>
      <c r="G26" s="130" t="s">
        <v>2894</v>
      </c>
      <c r="H26" s="130" t="s">
        <v>2895</v>
      </c>
      <c r="I26" s="130" t="s">
        <v>2896</v>
      </c>
      <c r="J26" s="130" t="s">
        <v>2897</v>
      </c>
      <c r="K26" s="130" t="s">
        <v>2898</v>
      </c>
      <c r="L26" s="130" t="s">
        <v>2899</v>
      </c>
      <c r="M26" s="130">
        <v>13.010000000000002</v>
      </c>
      <c r="N26" s="130">
        <v>9.25</v>
      </c>
      <c r="O26" s="130">
        <v>144.31</v>
      </c>
      <c r="P26" s="130">
        <v>-17.410000000000004</v>
      </c>
      <c r="Q26" s="130">
        <v>-98.990000000000009</v>
      </c>
      <c r="R26" s="130" t="s">
        <v>2900</v>
      </c>
      <c r="S26" s="130" t="s">
        <v>2901</v>
      </c>
      <c r="T26" s="130" t="s">
        <v>2849</v>
      </c>
      <c r="U26" s="130" t="s">
        <v>2902</v>
      </c>
      <c r="V26" s="131" t="s">
        <v>2903</v>
      </c>
    </row>
    <row r="27" spans="1:22" ht="15" thickBot="1">
      <c r="B27" s="189" t="s">
        <v>667</v>
      </c>
      <c r="C27" s="129" t="s">
        <v>2904</v>
      </c>
      <c r="D27" s="130" t="s">
        <v>2905</v>
      </c>
      <c r="E27" s="130" t="s">
        <v>2906</v>
      </c>
      <c r="F27" s="130" t="s">
        <v>2907</v>
      </c>
      <c r="G27" s="130" t="s">
        <v>2908</v>
      </c>
      <c r="H27" s="130" t="s">
        <v>2909</v>
      </c>
      <c r="I27" s="130" t="s">
        <v>2910</v>
      </c>
      <c r="J27" s="130" t="s">
        <v>2911</v>
      </c>
      <c r="K27" s="130" t="s">
        <v>2912</v>
      </c>
      <c r="L27" s="130" t="s">
        <v>2913</v>
      </c>
      <c r="M27" s="130">
        <v>12.16</v>
      </c>
      <c r="N27" s="130">
        <v>8.61</v>
      </c>
      <c r="O27" s="130">
        <v>68.649999999999991</v>
      </c>
      <c r="P27" s="130">
        <v>71.460000000000008</v>
      </c>
      <c r="Q27" s="130">
        <v>71.55</v>
      </c>
      <c r="R27" s="130" t="s">
        <v>2914</v>
      </c>
      <c r="S27" s="130" t="s">
        <v>2915</v>
      </c>
      <c r="T27" s="130" t="s">
        <v>2916</v>
      </c>
      <c r="U27" s="130" t="s">
        <v>2917</v>
      </c>
      <c r="V27" s="131" t="s">
        <v>2918</v>
      </c>
    </row>
    <row r="28" spans="1:22" ht="15" thickBot="1">
      <c r="B28" s="189" t="s">
        <v>668</v>
      </c>
      <c r="C28" s="129" t="s">
        <v>2919</v>
      </c>
      <c r="D28" s="130" t="s">
        <v>2920</v>
      </c>
      <c r="E28" s="130" t="s">
        <v>2921</v>
      </c>
      <c r="F28" s="130" t="s">
        <v>2922</v>
      </c>
      <c r="G28" s="130" t="s">
        <v>2923</v>
      </c>
      <c r="H28" s="130" t="s">
        <v>2924</v>
      </c>
      <c r="I28" s="130" t="s">
        <v>2925</v>
      </c>
      <c r="J28" s="130" t="s">
        <v>2926</v>
      </c>
      <c r="K28" s="130" t="s">
        <v>2927</v>
      </c>
      <c r="L28" s="130" t="s">
        <v>2928</v>
      </c>
      <c r="M28" s="130">
        <v>131.43</v>
      </c>
      <c r="N28" s="130">
        <v>-6.2400000000000091</v>
      </c>
      <c r="O28" s="130">
        <v>40.150000000000006</v>
      </c>
      <c r="P28" s="130">
        <v>22.629999999999995</v>
      </c>
      <c r="Q28" s="130">
        <v>207.24</v>
      </c>
      <c r="R28" s="130" t="s">
        <v>2929</v>
      </c>
      <c r="S28" s="130" t="s">
        <v>2930</v>
      </c>
      <c r="T28" s="130" t="s">
        <v>2931</v>
      </c>
      <c r="U28" s="130" t="s">
        <v>2932</v>
      </c>
      <c r="V28" s="131" t="s">
        <v>2933</v>
      </c>
    </row>
    <row r="29" spans="1:22" ht="15" thickBot="1">
      <c r="B29" s="189" t="s">
        <v>681</v>
      </c>
      <c r="C29" s="129" t="s">
        <v>2934</v>
      </c>
      <c r="D29" s="130" t="s">
        <v>2935</v>
      </c>
      <c r="E29" s="130" t="s">
        <v>2936</v>
      </c>
      <c r="F29" s="130" t="s">
        <v>2937</v>
      </c>
      <c r="G29" s="130" t="s">
        <v>2938</v>
      </c>
      <c r="H29" s="130" t="s">
        <v>2939</v>
      </c>
      <c r="I29" s="130" t="s">
        <v>2940</v>
      </c>
      <c r="J29" s="130" t="s">
        <v>2941</v>
      </c>
      <c r="K29" s="130" t="s">
        <v>2942</v>
      </c>
      <c r="L29" s="130" t="s">
        <v>2943</v>
      </c>
      <c r="M29" s="130">
        <v>288.37</v>
      </c>
      <c r="N29" s="130">
        <v>22.789999999999964</v>
      </c>
      <c r="O29" s="130">
        <v>21.629999999999995</v>
      </c>
      <c r="P29" s="130">
        <v>-8.5400000000000773</v>
      </c>
      <c r="Q29" s="130">
        <v>54.449999999999932</v>
      </c>
      <c r="R29" s="130" t="s">
        <v>328</v>
      </c>
      <c r="S29" s="130" t="s">
        <v>2944</v>
      </c>
      <c r="T29" s="130" t="s">
        <v>2945</v>
      </c>
      <c r="U29" s="130" t="s">
        <v>2946</v>
      </c>
      <c r="V29" s="131" t="s">
        <v>2947</v>
      </c>
    </row>
    <row r="30" spans="1:22" ht="15" thickBot="1">
      <c r="B30" s="189" t="s">
        <v>694</v>
      </c>
      <c r="C30" s="129" t="s">
        <v>2948</v>
      </c>
      <c r="D30" s="130" t="s">
        <v>2949</v>
      </c>
      <c r="E30" s="130" t="s">
        <v>2950</v>
      </c>
      <c r="F30" s="130" t="s">
        <v>2951</v>
      </c>
      <c r="G30" s="130" t="s">
        <v>2952</v>
      </c>
      <c r="H30" s="130" t="s">
        <v>2953</v>
      </c>
      <c r="I30" s="130" t="s">
        <v>2954</v>
      </c>
      <c r="J30" s="130" t="s">
        <v>2955</v>
      </c>
      <c r="K30" s="130" t="s">
        <v>2956</v>
      </c>
      <c r="L30" s="130" t="s">
        <v>2957</v>
      </c>
      <c r="M30" s="130">
        <v>-154.31</v>
      </c>
      <c r="N30" s="130">
        <v>-107.3</v>
      </c>
      <c r="O30" s="130">
        <v>-123.44000000000001</v>
      </c>
      <c r="P30" s="130">
        <v>-32.020000000000003</v>
      </c>
      <c r="Q30" s="130">
        <v>-54.360000000000007</v>
      </c>
      <c r="R30" s="130" t="s">
        <v>2958</v>
      </c>
      <c r="S30" s="130" t="s">
        <v>2959</v>
      </c>
      <c r="T30" s="130" t="s">
        <v>2960</v>
      </c>
      <c r="U30" s="130" t="s">
        <v>2961</v>
      </c>
      <c r="V30" s="131" t="s">
        <v>2962</v>
      </c>
    </row>
    <row r="31" spans="1:22" ht="15" thickBot="1">
      <c r="B31" s="189" t="s">
        <v>697</v>
      </c>
      <c r="C31" s="129" t="s">
        <v>2963</v>
      </c>
      <c r="D31" s="130" t="s">
        <v>2964</v>
      </c>
      <c r="E31" s="130" t="s">
        <v>2965</v>
      </c>
      <c r="F31" s="130" t="s">
        <v>2966</v>
      </c>
      <c r="G31" s="130" t="s">
        <v>2967</v>
      </c>
      <c r="H31" s="130" t="s">
        <v>2968</v>
      </c>
      <c r="I31" s="130" t="s">
        <v>2969</v>
      </c>
      <c r="J31" s="130" t="s">
        <v>2970</v>
      </c>
      <c r="K31" s="130" t="s">
        <v>2971</v>
      </c>
      <c r="L31" s="130" t="s">
        <v>2972</v>
      </c>
      <c r="M31" s="130">
        <v>-360.6</v>
      </c>
      <c r="N31" s="130">
        <v>-313.20999999999992</v>
      </c>
      <c r="O31" s="130">
        <v>-332.61</v>
      </c>
      <c r="P31" s="130">
        <v>-204.76</v>
      </c>
      <c r="Q31" s="130">
        <v>-320.95999999999981</v>
      </c>
      <c r="R31" s="130" t="s">
        <v>328</v>
      </c>
      <c r="S31" s="130" t="s">
        <v>2973</v>
      </c>
      <c r="T31" s="130" t="s">
        <v>1587</v>
      </c>
      <c r="U31" s="130" t="s">
        <v>2974</v>
      </c>
      <c r="V31" s="131" t="s">
        <v>2975</v>
      </c>
    </row>
    <row r="32" spans="1:22" ht="15" thickBot="1">
      <c r="A32" s="191"/>
      <c r="B32" s="189" t="s">
        <v>706</v>
      </c>
      <c r="C32" s="134" t="s">
        <v>2976</v>
      </c>
      <c r="D32" s="135" t="s">
        <v>2977</v>
      </c>
      <c r="E32" s="135" t="s">
        <v>2978</v>
      </c>
      <c r="F32" s="135" t="s">
        <v>2979</v>
      </c>
      <c r="G32" s="135" t="s">
        <v>2980</v>
      </c>
      <c r="H32" s="135" t="s">
        <v>2981</v>
      </c>
      <c r="I32" s="135" t="s">
        <v>2982</v>
      </c>
      <c r="J32" s="135" t="s">
        <v>2983</v>
      </c>
      <c r="K32" s="135" t="s">
        <v>2984</v>
      </c>
      <c r="L32" s="135" t="s">
        <v>2985</v>
      </c>
      <c r="M32" s="135">
        <v>3090.17</v>
      </c>
      <c r="N32" s="135">
        <v>-657.29</v>
      </c>
      <c r="O32" s="135">
        <v>-102.36999999999989</v>
      </c>
      <c r="P32" s="135">
        <v>-389.38000000000011</v>
      </c>
      <c r="Q32" s="135">
        <v>-347.98999999999978</v>
      </c>
      <c r="R32" s="135" t="s">
        <v>328</v>
      </c>
      <c r="S32" s="135" t="s">
        <v>2986</v>
      </c>
      <c r="T32" s="135" t="s">
        <v>2987</v>
      </c>
      <c r="U32" s="135" t="s">
        <v>2988</v>
      </c>
      <c r="V32" s="136" t="s">
        <v>2989</v>
      </c>
    </row>
    <row r="33" spans="1:22" ht="15" thickBot="1">
      <c r="A33" s="188" t="s">
        <v>306</v>
      </c>
      <c r="B33" s="199" t="s">
        <v>587</v>
      </c>
      <c r="C33" s="126" t="s">
        <v>2990</v>
      </c>
      <c r="D33" s="127" t="s">
        <v>2991</v>
      </c>
      <c r="E33" s="127" t="s">
        <v>2992</v>
      </c>
      <c r="F33" s="127" t="s">
        <v>2993</v>
      </c>
      <c r="G33" s="127" t="s">
        <v>2994</v>
      </c>
      <c r="H33" s="127" t="s">
        <v>2995</v>
      </c>
      <c r="I33" s="127" t="s">
        <v>2996</v>
      </c>
      <c r="J33" s="127" t="s">
        <v>2997</v>
      </c>
      <c r="K33" s="127" t="s">
        <v>2998</v>
      </c>
      <c r="L33" s="127" t="s">
        <v>2999</v>
      </c>
      <c r="M33" s="127">
        <v>-24.329999999999984</v>
      </c>
      <c r="N33" s="127">
        <v>-77.779999999999973</v>
      </c>
      <c r="O33" s="127">
        <v>-78.819999999999993</v>
      </c>
      <c r="P33" s="127">
        <v>-81.639999999999986</v>
      </c>
      <c r="Q33" s="127">
        <v>-71.12</v>
      </c>
      <c r="R33" s="127" t="s">
        <v>3000</v>
      </c>
      <c r="S33" s="127" t="s">
        <v>2973</v>
      </c>
      <c r="T33" s="127" t="s">
        <v>3001</v>
      </c>
      <c r="U33" s="127" t="s">
        <v>3002</v>
      </c>
      <c r="V33" s="128" t="s">
        <v>3003</v>
      </c>
    </row>
    <row r="34" spans="1:22" ht="15" thickBot="1">
      <c r="A34" s="188" t="s">
        <v>3004</v>
      </c>
      <c r="B34" s="189" t="s">
        <v>598</v>
      </c>
      <c r="C34" s="129" t="s">
        <v>3005</v>
      </c>
      <c r="D34" s="130" t="s">
        <v>3006</v>
      </c>
      <c r="E34" s="130" t="s">
        <v>3007</v>
      </c>
      <c r="F34" s="130" t="s">
        <v>3008</v>
      </c>
      <c r="G34" s="130" t="s">
        <v>3009</v>
      </c>
      <c r="H34" s="130" t="s">
        <v>3010</v>
      </c>
      <c r="I34" s="130" t="s">
        <v>3011</v>
      </c>
      <c r="J34" s="130" t="s">
        <v>3012</v>
      </c>
      <c r="K34" s="130" t="s">
        <v>3013</v>
      </c>
      <c r="L34" s="130" t="s">
        <v>3014</v>
      </c>
      <c r="M34" s="130">
        <v>1402.9499999999998</v>
      </c>
      <c r="N34" s="130">
        <v>-68.069999999999936</v>
      </c>
      <c r="O34" s="130">
        <v>-104.36999999999989</v>
      </c>
      <c r="P34" s="130">
        <v>-27.779999999999973</v>
      </c>
      <c r="Q34" s="130">
        <v>-97.369999999999891</v>
      </c>
      <c r="R34" s="130" t="s">
        <v>328</v>
      </c>
      <c r="S34" s="130" t="s">
        <v>3015</v>
      </c>
      <c r="T34" s="130" t="s">
        <v>3016</v>
      </c>
      <c r="U34" s="130" t="s">
        <v>3017</v>
      </c>
      <c r="V34" s="131" t="s">
        <v>3016</v>
      </c>
    </row>
    <row r="35" spans="1:22" ht="15" thickBot="1">
      <c r="A35" s="188" t="s">
        <v>3018</v>
      </c>
      <c r="B35" s="189" t="s">
        <v>611</v>
      </c>
      <c r="C35" s="129" t="s">
        <v>3019</v>
      </c>
      <c r="D35" s="130" t="s">
        <v>3020</v>
      </c>
      <c r="E35" s="130" t="s">
        <v>3021</v>
      </c>
      <c r="F35" s="130" t="s">
        <v>3022</v>
      </c>
      <c r="G35" s="130" t="s">
        <v>3023</v>
      </c>
      <c r="H35" s="130" t="s">
        <v>3024</v>
      </c>
      <c r="I35" s="130" t="s">
        <v>3025</v>
      </c>
      <c r="J35" s="130" t="s">
        <v>3026</v>
      </c>
      <c r="K35" s="130" t="s">
        <v>3027</v>
      </c>
      <c r="L35" s="130" t="s">
        <v>3028</v>
      </c>
      <c r="M35" s="130">
        <v>-21.949999999999989</v>
      </c>
      <c r="N35" s="130">
        <v>-22.889999999999986</v>
      </c>
      <c r="O35" s="130">
        <v>-37.050000000000011</v>
      </c>
      <c r="P35" s="130">
        <v>-31.150000000000034</v>
      </c>
      <c r="Q35" s="130">
        <v>-34.94</v>
      </c>
      <c r="R35" s="130" t="s">
        <v>3029</v>
      </c>
      <c r="S35" s="130" t="s">
        <v>3030</v>
      </c>
      <c r="T35" s="130" t="s">
        <v>1617</v>
      </c>
      <c r="U35" s="130" t="s">
        <v>3031</v>
      </c>
      <c r="V35" s="131" t="s">
        <v>3032</v>
      </c>
    </row>
    <row r="36" spans="1:22" ht="15" thickBot="1">
      <c r="B36" s="189" t="s">
        <v>625</v>
      </c>
      <c r="C36" s="129" t="s">
        <v>3033</v>
      </c>
      <c r="D36" s="130" t="s">
        <v>3034</v>
      </c>
      <c r="E36" s="130" t="s">
        <v>3035</v>
      </c>
      <c r="F36" s="130" t="s">
        <v>3036</v>
      </c>
      <c r="G36" s="130" t="s">
        <v>3037</v>
      </c>
      <c r="H36" s="130" t="s">
        <v>3038</v>
      </c>
      <c r="I36" s="130" t="s">
        <v>3039</v>
      </c>
      <c r="J36" s="130" t="s">
        <v>3040</v>
      </c>
      <c r="K36" s="130" t="s">
        <v>3041</v>
      </c>
      <c r="L36" s="130" t="s">
        <v>3042</v>
      </c>
      <c r="M36" s="130">
        <v>-5.0300000000000011</v>
      </c>
      <c r="N36" s="130">
        <v>-46.44</v>
      </c>
      <c r="O36" s="130">
        <v>-44.450000000000017</v>
      </c>
      <c r="P36" s="130">
        <v>-38.03</v>
      </c>
      <c r="Q36" s="130">
        <v>-20.899999999999977</v>
      </c>
      <c r="R36" s="130" t="s">
        <v>3043</v>
      </c>
      <c r="S36" s="130" t="s">
        <v>3044</v>
      </c>
      <c r="T36" s="130" t="s">
        <v>3045</v>
      </c>
      <c r="U36" s="130" t="s">
        <v>3046</v>
      </c>
      <c r="V36" s="131" t="s">
        <v>3047</v>
      </c>
    </row>
    <row r="37" spans="1:22" ht="15" thickBot="1">
      <c r="B37" s="189" t="s">
        <v>638</v>
      </c>
      <c r="C37" s="129" t="s">
        <v>3048</v>
      </c>
      <c r="D37" s="130" t="s">
        <v>3049</v>
      </c>
      <c r="E37" s="130" t="s">
        <v>3050</v>
      </c>
      <c r="F37" s="130" t="s">
        <v>3051</v>
      </c>
      <c r="G37" s="130" t="s">
        <v>3052</v>
      </c>
      <c r="H37" s="130" t="s">
        <v>3053</v>
      </c>
      <c r="I37" s="130" t="s">
        <v>3054</v>
      </c>
      <c r="J37" s="130" t="s">
        <v>3055</v>
      </c>
      <c r="K37" s="130" t="s">
        <v>3056</v>
      </c>
      <c r="L37" s="130" t="s">
        <v>3057</v>
      </c>
      <c r="M37" s="130">
        <v>935.28000000000009</v>
      </c>
      <c r="N37" s="130">
        <v>254.15000000000009</v>
      </c>
      <c r="O37" s="130">
        <v>-528.23</v>
      </c>
      <c r="P37" s="130">
        <v>-1095.8900000000001</v>
      </c>
      <c r="Q37" s="130">
        <v>-181.15000000000009</v>
      </c>
      <c r="R37" s="130" t="s">
        <v>3058</v>
      </c>
      <c r="S37" s="130" t="s">
        <v>3059</v>
      </c>
      <c r="T37" s="130" t="s">
        <v>3060</v>
      </c>
      <c r="U37" s="130" t="s">
        <v>3061</v>
      </c>
      <c r="V37" s="131" t="s">
        <v>3062</v>
      </c>
    </row>
    <row r="38" spans="1:22" ht="15" thickBot="1">
      <c r="B38" s="189" t="s">
        <v>651</v>
      </c>
      <c r="C38" s="129" t="s">
        <v>3063</v>
      </c>
      <c r="D38" s="130" t="s">
        <v>3064</v>
      </c>
      <c r="E38" s="130" t="s">
        <v>3065</v>
      </c>
      <c r="F38" s="130" t="s">
        <v>3066</v>
      </c>
      <c r="G38" s="130" t="s">
        <v>3067</v>
      </c>
      <c r="H38" s="130" t="s">
        <v>3068</v>
      </c>
      <c r="I38" s="130" t="s">
        <v>3069</v>
      </c>
      <c r="J38" s="130" t="s">
        <v>3070</v>
      </c>
      <c r="K38" s="130" t="s">
        <v>3071</v>
      </c>
      <c r="L38" s="130" t="s">
        <v>3072</v>
      </c>
      <c r="M38" s="130">
        <v>1539.69</v>
      </c>
      <c r="N38" s="130">
        <v>-25.649999999999977</v>
      </c>
      <c r="O38" s="130">
        <v>-0.42000000000001592</v>
      </c>
      <c r="P38" s="130">
        <v>11.569999999999993</v>
      </c>
      <c r="Q38" s="130">
        <v>-61.79000000000002</v>
      </c>
      <c r="R38" s="130" t="s">
        <v>328</v>
      </c>
      <c r="S38" s="130" t="s">
        <v>3073</v>
      </c>
      <c r="T38" s="130" t="s">
        <v>3074</v>
      </c>
      <c r="U38" s="130" t="s">
        <v>3075</v>
      </c>
      <c r="V38" s="131" t="s">
        <v>3076</v>
      </c>
    </row>
    <row r="39" spans="1:22" ht="15" thickBot="1">
      <c r="B39" s="189" t="s">
        <v>664</v>
      </c>
      <c r="C39" s="129" t="s">
        <v>3077</v>
      </c>
      <c r="D39" s="130" t="s">
        <v>3078</v>
      </c>
      <c r="E39" s="130" t="s">
        <v>3079</v>
      </c>
      <c r="F39" s="130" t="s">
        <v>3080</v>
      </c>
      <c r="G39" s="130" t="s">
        <v>3081</v>
      </c>
      <c r="H39" s="130" t="s">
        <v>665</v>
      </c>
      <c r="I39" s="130" t="s">
        <v>665</v>
      </c>
      <c r="J39" s="130" t="s">
        <v>665</v>
      </c>
      <c r="K39" s="130" t="s">
        <v>3082</v>
      </c>
      <c r="L39" s="130" t="s">
        <v>3083</v>
      </c>
      <c r="M39" s="130">
        <v>-49.72</v>
      </c>
      <c r="N39" s="130">
        <v>-48.91</v>
      </c>
      <c r="O39" s="130">
        <v>-113.18</v>
      </c>
      <c r="P39" s="130">
        <v>-234.04</v>
      </c>
      <c r="Q39" s="130">
        <v>-209.49999999999997</v>
      </c>
      <c r="R39" s="130" t="s">
        <v>3084</v>
      </c>
      <c r="S39" s="130" t="s">
        <v>3085</v>
      </c>
      <c r="T39" s="130" t="s">
        <v>3086</v>
      </c>
      <c r="U39" s="130" t="s">
        <v>3087</v>
      </c>
      <c r="V39" s="131" t="s">
        <v>3088</v>
      </c>
    </row>
    <row r="40" spans="1:22" ht="15" thickBot="1">
      <c r="B40" s="189" t="s">
        <v>666</v>
      </c>
      <c r="C40" s="129" t="s">
        <v>3089</v>
      </c>
      <c r="D40" s="130" t="s">
        <v>3090</v>
      </c>
      <c r="E40" s="130" t="s">
        <v>3091</v>
      </c>
      <c r="F40" s="130" t="s">
        <v>3092</v>
      </c>
      <c r="G40" s="130" t="s">
        <v>3093</v>
      </c>
      <c r="H40" s="130" t="s">
        <v>3094</v>
      </c>
      <c r="I40" s="130" t="s">
        <v>3095</v>
      </c>
      <c r="J40" s="130" t="s">
        <v>3096</v>
      </c>
      <c r="K40" s="130" t="s">
        <v>3097</v>
      </c>
      <c r="L40" s="130" t="s">
        <v>3098</v>
      </c>
      <c r="M40" s="130">
        <v>-109.66</v>
      </c>
      <c r="N40" s="130">
        <v>-32.97</v>
      </c>
      <c r="O40" s="130">
        <v>51.880000000000024</v>
      </c>
      <c r="P40" s="130">
        <v>-83.430000000000035</v>
      </c>
      <c r="Q40" s="130">
        <v>165.04</v>
      </c>
      <c r="R40" s="130" t="s">
        <v>3099</v>
      </c>
      <c r="S40" s="130" t="s">
        <v>3100</v>
      </c>
      <c r="T40" s="130" t="s">
        <v>3101</v>
      </c>
      <c r="U40" s="130" t="s">
        <v>3102</v>
      </c>
      <c r="V40" s="131" t="s">
        <v>3103</v>
      </c>
    </row>
    <row r="41" spans="1:22" ht="15" thickBot="1">
      <c r="B41" s="189" t="s">
        <v>667</v>
      </c>
      <c r="C41" s="129" t="s">
        <v>3104</v>
      </c>
      <c r="D41" s="130" t="s">
        <v>3105</v>
      </c>
      <c r="E41" s="130" t="s">
        <v>3106</v>
      </c>
      <c r="F41" s="130" t="s">
        <v>3107</v>
      </c>
      <c r="G41" s="130" t="s">
        <v>3108</v>
      </c>
      <c r="H41" s="130" t="s">
        <v>3109</v>
      </c>
      <c r="I41" s="130" t="s">
        <v>3110</v>
      </c>
      <c r="J41" s="130" t="s">
        <v>3111</v>
      </c>
      <c r="K41" s="130" t="s">
        <v>665</v>
      </c>
      <c r="L41" s="130" t="s">
        <v>3112</v>
      </c>
      <c r="M41" s="130">
        <v>-0.32</v>
      </c>
      <c r="N41" s="130">
        <v>-0.13999999999999999</v>
      </c>
      <c r="O41" s="130">
        <v>-80.78</v>
      </c>
      <c r="P41" s="130">
        <v>-86.94</v>
      </c>
      <c r="Q41" s="130">
        <v>79.650000000000006</v>
      </c>
      <c r="R41" s="130" t="s">
        <v>3113</v>
      </c>
      <c r="S41" s="130" t="s">
        <v>3114</v>
      </c>
      <c r="T41" s="130" t="s">
        <v>3115</v>
      </c>
      <c r="U41" s="130" t="s">
        <v>3116</v>
      </c>
      <c r="V41" s="131" t="s">
        <v>3117</v>
      </c>
    </row>
    <row r="42" spans="1:22" ht="15" thickBot="1">
      <c r="B42" s="189" t="s">
        <v>668</v>
      </c>
      <c r="C42" s="129" t="s">
        <v>3118</v>
      </c>
      <c r="D42" s="130" t="s">
        <v>3119</v>
      </c>
      <c r="E42" s="130" t="s">
        <v>3120</v>
      </c>
      <c r="F42" s="130" t="s">
        <v>3121</v>
      </c>
      <c r="G42" s="130" t="s">
        <v>3122</v>
      </c>
      <c r="H42" s="130" t="s">
        <v>3123</v>
      </c>
      <c r="I42" s="130" t="s">
        <v>3124</v>
      </c>
      <c r="J42" s="130" t="s">
        <v>3125</v>
      </c>
      <c r="K42" s="130" t="s">
        <v>3126</v>
      </c>
      <c r="L42" s="130" t="s">
        <v>3127</v>
      </c>
      <c r="M42" s="130">
        <v>114.21000000000001</v>
      </c>
      <c r="N42" s="130">
        <v>-159.64999999999998</v>
      </c>
      <c r="O42" s="130">
        <v>-208.6</v>
      </c>
      <c r="P42" s="130">
        <v>-91.79</v>
      </c>
      <c r="Q42" s="130">
        <v>146.29999999999995</v>
      </c>
      <c r="R42" s="130" t="s">
        <v>3128</v>
      </c>
      <c r="S42" s="130" t="s">
        <v>3129</v>
      </c>
      <c r="T42" s="130" t="s">
        <v>3130</v>
      </c>
      <c r="U42" s="130" t="s">
        <v>3131</v>
      </c>
      <c r="V42" s="131" t="s">
        <v>3132</v>
      </c>
    </row>
    <row r="43" spans="1:22" ht="15" thickBot="1">
      <c r="B43" s="189" t="s">
        <v>681</v>
      </c>
      <c r="C43" s="129" t="s">
        <v>3133</v>
      </c>
      <c r="D43" s="130" t="s">
        <v>3134</v>
      </c>
      <c r="E43" s="130" t="s">
        <v>3135</v>
      </c>
      <c r="F43" s="130" t="s">
        <v>3136</v>
      </c>
      <c r="G43" s="130" t="s">
        <v>3137</v>
      </c>
      <c r="H43" s="130" t="s">
        <v>3138</v>
      </c>
      <c r="I43" s="130" t="s">
        <v>3139</v>
      </c>
      <c r="J43" s="130" t="s">
        <v>3140</v>
      </c>
      <c r="K43" s="130" t="s">
        <v>3141</v>
      </c>
      <c r="L43" s="130" t="s">
        <v>3142</v>
      </c>
      <c r="M43" s="130">
        <v>385.13000000000011</v>
      </c>
      <c r="N43" s="130">
        <v>-11.550000000000068</v>
      </c>
      <c r="O43" s="130">
        <v>56.370000000000005</v>
      </c>
      <c r="P43" s="130">
        <v>46.57000000000005</v>
      </c>
      <c r="Q43" s="130">
        <v>-37.32000000000005</v>
      </c>
      <c r="R43" s="130" t="s">
        <v>328</v>
      </c>
      <c r="S43" s="130" t="s">
        <v>3143</v>
      </c>
      <c r="T43" s="130" t="s">
        <v>3144</v>
      </c>
      <c r="U43" s="130" t="s">
        <v>3145</v>
      </c>
      <c r="V43" s="131" t="s">
        <v>3146</v>
      </c>
    </row>
    <row r="44" spans="1:22" ht="15" thickBot="1">
      <c r="B44" s="189" t="s">
        <v>694</v>
      </c>
      <c r="C44" s="129" t="s">
        <v>665</v>
      </c>
      <c r="D44" s="130" t="s">
        <v>3147</v>
      </c>
      <c r="E44" s="130" t="s">
        <v>3148</v>
      </c>
      <c r="F44" s="130" t="s">
        <v>3149</v>
      </c>
      <c r="G44" s="130" t="s">
        <v>3150</v>
      </c>
      <c r="H44" s="130" t="s">
        <v>3151</v>
      </c>
      <c r="I44" s="130" t="s">
        <v>665</v>
      </c>
      <c r="J44" s="130" t="s">
        <v>665</v>
      </c>
      <c r="K44" s="130" t="s">
        <v>665</v>
      </c>
      <c r="L44" s="130" t="s">
        <v>665</v>
      </c>
      <c r="M44" s="130">
        <v>23.53</v>
      </c>
      <c r="N44" s="130">
        <v>-95.76</v>
      </c>
      <c r="O44" s="130">
        <v>-45.15</v>
      </c>
      <c r="P44" s="130">
        <v>-33.25</v>
      </c>
      <c r="Q44" s="130">
        <v>-114.61</v>
      </c>
      <c r="R44" s="130" t="s">
        <v>3152</v>
      </c>
      <c r="S44" s="130" t="s">
        <v>3084</v>
      </c>
      <c r="T44" s="130" t="s">
        <v>3084</v>
      </c>
      <c r="U44" s="130" t="s">
        <v>3084</v>
      </c>
      <c r="V44" s="131" t="s">
        <v>3153</v>
      </c>
    </row>
    <row r="45" spans="1:22" ht="15" thickBot="1">
      <c r="B45" s="189" t="s">
        <v>697</v>
      </c>
      <c r="C45" s="129" t="s">
        <v>3154</v>
      </c>
      <c r="D45" s="130" t="s">
        <v>3155</v>
      </c>
      <c r="E45" s="130" t="s">
        <v>3156</v>
      </c>
      <c r="F45" s="130" t="s">
        <v>3157</v>
      </c>
      <c r="G45" s="130" t="s">
        <v>3158</v>
      </c>
      <c r="H45" s="130" t="s">
        <v>3159</v>
      </c>
      <c r="I45" s="130" t="s">
        <v>3160</v>
      </c>
      <c r="J45" s="130" t="s">
        <v>3161</v>
      </c>
      <c r="K45" s="130" t="s">
        <v>3162</v>
      </c>
      <c r="L45" s="130" t="s">
        <v>3163</v>
      </c>
      <c r="M45" s="130">
        <v>-56.210000000000036</v>
      </c>
      <c r="N45" s="130">
        <v>7.6700000000000728</v>
      </c>
      <c r="O45" s="130">
        <v>106.03999999999996</v>
      </c>
      <c r="P45" s="130">
        <v>-17.439999999999827</v>
      </c>
      <c r="Q45" s="130">
        <v>-152.78999999999996</v>
      </c>
      <c r="R45" s="130" t="s">
        <v>3164</v>
      </c>
      <c r="S45" s="130" t="s">
        <v>3165</v>
      </c>
      <c r="T45" s="130" t="s">
        <v>3166</v>
      </c>
      <c r="U45" s="130" t="s">
        <v>3167</v>
      </c>
      <c r="V45" s="131" t="s">
        <v>3168</v>
      </c>
    </row>
    <row r="46" spans="1:22" ht="15" thickBot="1">
      <c r="A46" s="197"/>
      <c r="B46" s="144" t="s">
        <v>706</v>
      </c>
      <c r="C46" s="134" t="s">
        <v>3169</v>
      </c>
      <c r="D46" s="135" t="s">
        <v>3170</v>
      </c>
      <c r="E46" s="135" t="s">
        <v>3171</v>
      </c>
      <c r="F46" s="135" t="s">
        <v>3172</v>
      </c>
      <c r="G46" s="135" t="s">
        <v>3173</v>
      </c>
      <c r="H46" s="135" t="s">
        <v>3174</v>
      </c>
      <c r="I46" s="135" t="s">
        <v>3175</v>
      </c>
      <c r="J46" s="135" t="s">
        <v>3176</v>
      </c>
      <c r="K46" s="135" t="s">
        <v>3177</v>
      </c>
      <c r="L46" s="135" t="s">
        <v>3178</v>
      </c>
      <c r="M46" s="135">
        <v>4133.59</v>
      </c>
      <c r="N46" s="135">
        <v>-328</v>
      </c>
      <c r="O46" s="135">
        <v>-1026.7700000000004</v>
      </c>
      <c r="P46" s="135">
        <v>-1763.2399999999998</v>
      </c>
      <c r="Q46" s="135">
        <v>-590.48999999999978</v>
      </c>
      <c r="R46" s="135" t="s">
        <v>328</v>
      </c>
      <c r="S46" s="135" t="s">
        <v>3179</v>
      </c>
      <c r="T46" s="135" t="s">
        <v>3180</v>
      </c>
      <c r="U46" s="135" t="s">
        <v>3181</v>
      </c>
      <c r="V46" s="136" t="s">
        <v>3182</v>
      </c>
    </row>
    <row r="47" spans="1:22" ht="15" thickBot="1">
      <c r="A47" s="177" t="s">
        <v>1096</v>
      </c>
      <c r="B47" s="199" t="s">
        <v>587</v>
      </c>
      <c r="C47" s="126" t="s">
        <v>3183</v>
      </c>
      <c r="D47" s="127" t="s">
        <v>3184</v>
      </c>
      <c r="E47" s="127" t="s">
        <v>3185</v>
      </c>
      <c r="F47" s="127" t="s">
        <v>3186</v>
      </c>
      <c r="G47" s="127" t="s">
        <v>3187</v>
      </c>
      <c r="H47" s="127" t="s">
        <v>2402</v>
      </c>
      <c r="I47" s="127" t="s">
        <v>2403</v>
      </c>
      <c r="J47" s="127" t="s">
        <v>2404</v>
      </c>
      <c r="K47" s="127" t="s">
        <v>2405</v>
      </c>
      <c r="L47" s="127" t="s">
        <v>2406</v>
      </c>
      <c r="M47" s="127">
        <v>-44.740000000000009</v>
      </c>
      <c r="N47" s="127">
        <v>-61.149999999999977</v>
      </c>
      <c r="O47" s="127">
        <v>-46.550000000000011</v>
      </c>
      <c r="P47" s="127">
        <v>-43.5</v>
      </c>
      <c r="Q47" s="127">
        <v>-31.329999999999984</v>
      </c>
      <c r="R47" s="127" t="s">
        <v>3188</v>
      </c>
      <c r="S47" s="127" t="s">
        <v>2846</v>
      </c>
      <c r="T47" s="127" t="s">
        <v>3189</v>
      </c>
      <c r="U47" s="127" t="s">
        <v>3190</v>
      </c>
      <c r="V47" s="128" t="s">
        <v>3191</v>
      </c>
    </row>
    <row r="48" spans="1:22" ht="15" thickBot="1">
      <c r="A48" s="179" t="s">
        <v>1863</v>
      </c>
      <c r="B48" s="189" t="s">
        <v>598</v>
      </c>
      <c r="C48" s="129" t="s">
        <v>3192</v>
      </c>
      <c r="D48" s="130" t="s">
        <v>3193</v>
      </c>
      <c r="E48" s="130" t="s">
        <v>3194</v>
      </c>
      <c r="F48" s="130" t="s">
        <v>3195</v>
      </c>
      <c r="G48" s="130" t="s">
        <v>3196</v>
      </c>
      <c r="H48" s="130" t="s">
        <v>2407</v>
      </c>
      <c r="I48" s="130" t="s">
        <v>2408</v>
      </c>
      <c r="J48" s="130" t="s">
        <v>2409</v>
      </c>
      <c r="K48" s="130" t="s">
        <v>2410</v>
      </c>
      <c r="L48" s="130" t="s">
        <v>2411</v>
      </c>
      <c r="M48" s="130">
        <v>1429.0700000000002</v>
      </c>
      <c r="N48" s="130">
        <v>-3.0799999999999272</v>
      </c>
      <c r="O48" s="130">
        <v>20.200000000000045</v>
      </c>
      <c r="P48" s="130">
        <v>37.810000000000173</v>
      </c>
      <c r="Q48" s="130">
        <v>14.539999999999964</v>
      </c>
      <c r="R48" s="130" t="s">
        <v>328</v>
      </c>
      <c r="S48" s="130" t="s">
        <v>3197</v>
      </c>
      <c r="T48" s="130" t="s">
        <v>3198</v>
      </c>
      <c r="U48" s="130" t="s">
        <v>3199</v>
      </c>
      <c r="V48" s="131" t="s">
        <v>3200</v>
      </c>
    </row>
    <row r="49" spans="1:22" ht="15" thickBot="1">
      <c r="A49" s="188" t="s">
        <v>3201</v>
      </c>
      <c r="B49" s="189" t="s">
        <v>611</v>
      </c>
      <c r="C49" s="129" t="s">
        <v>3202</v>
      </c>
      <c r="D49" s="130" t="s">
        <v>3203</v>
      </c>
      <c r="E49" s="130" t="s">
        <v>3204</v>
      </c>
      <c r="F49" s="130" t="s">
        <v>3205</v>
      </c>
      <c r="G49" s="130" t="s">
        <v>3206</v>
      </c>
      <c r="H49" s="130" t="s">
        <v>2412</v>
      </c>
      <c r="I49" s="130" t="s">
        <v>2413</v>
      </c>
      <c r="J49" s="130" t="s">
        <v>2414</v>
      </c>
      <c r="K49" s="130" t="s">
        <v>2415</v>
      </c>
      <c r="L49" s="130" t="s">
        <v>2416</v>
      </c>
      <c r="M49" s="130">
        <v>-37.920000000000016</v>
      </c>
      <c r="N49" s="130">
        <v>-34.329999999999984</v>
      </c>
      <c r="O49" s="130">
        <v>-28.070000000000022</v>
      </c>
      <c r="P49" s="130">
        <v>-24.900000000000034</v>
      </c>
      <c r="Q49" s="130">
        <v>-24.25</v>
      </c>
      <c r="R49" s="130" t="s">
        <v>328</v>
      </c>
      <c r="S49" s="130" t="s">
        <v>328</v>
      </c>
      <c r="T49" s="130" t="s">
        <v>3207</v>
      </c>
      <c r="U49" s="130" t="s">
        <v>3208</v>
      </c>
      <c r="V49" s="131" t="s">
        <v>3209</v>
      </c>
    </row>
    <row r="50" spans="1:22" ht="15" thickBot="1">
      <c r="A50" s="188" t="s">
        <v>2417</v>
      </c>
      <c r="B50" s="189" t="s">
        <v>625</v>
      </c>
      <c r="C50" s="129" t="s">
        <v>3210</v>
      </c>
      <c r="D50" s="130" t="s">
        <v>3211</v>
      </c>
      <c r="E50" s="130" t="s">
        <v>3212</v>
      </c>
      <c r="F50" s="130" t="s">
        <v>3213</v>
      </c>
      <c r="G50" s="130" t="s">
        <v>3214</v>
      </c>
      <c r="H50" s="130" t="s">
        <v>2418</v>
      </c>
      <c r="I50" s="130" t="s">
        <v>2419</v>
      </c>
      <c r="J50" s="130" t="s">
        <v>2420</v>
      </c>
      <c r="K50" s="130" t="s">
        <v>2421</v>
      </c>
      <c r="L50" s="130" t="s">
        <v>2422</v>
      </c>
      <c r="M50" s="130">
        <v>-71.22999999999999</v>
      </c>
      <c r="N50" s="130">
        <v>-72.460000000000008</v>
      </c>
      <c r="O50" s="130">
        <v>-58.330000000000013</v>
      </c>
      <c r="P50" s="130">
        <v>-48.849999999999966</v>
      </c>
      <c r="Q50" s="130">
        <v>-44.149999999999977</v>
      </c>
      <c r="R50" s="130" t="s">
        <v>945</v>
      </c>
      <c r="S50" s="130" t="s">
        <v>328</v>
      </c>
      <c r="T50" s="130" t="s">
        <v>3207</v>
      </c>
      <c r="U50" s="130" t="s">
        <v>1705</v>
      </c>
      <c r="V50" s="131" t="s">
        <v>3215</v>
      </c>
    </row>
    <row r="51" spans="1:22" ht="15" thickBot="1">
      <c r="A51" s="179"/>
      <c r="B51" s="189" t="s">
        <v>638</v>
      </c>
      <c r="C51" s="129" t="s">
        <v>3216</v>
      </c>
      <c r="D51" s="130" t="s">
        <v>3217</v>
      </c>
      <c r="E51" s="130" t="s">
        <v>3218</v>
      </c>
      <c r="F51" s="130" t="s">
        <v>3219</v>
      </c>
      <c r="G51" s="130" t="s">
        <v>3220</v>
      </c>
      <c r="H51" s="130" t="s">
        <v>2423</v>
      </c>
      <c r="I51" s="130" t="s">
        <v>2424</v>
      </c>
      <c r="J51" s="130" t="s">
        <v>2425</v>
      </c>
      <c r="K51" s="130" t="s">
        <v>2426</v>
      </c>
      <c r="L51" s="130" t="s">
        <v>2427</v>
      </c>
      <c r="M51" s="130">
        <v>415.4799999999999</v>
      </c>
      <c r="N51" s="130">
        <v>-139.80000000000007</v>
      </c>
      <c r="O51" s="130">
        <v>69.869999999999891</v>
      </c>
      <c r="P51" s="130">
        <v>-321.19000000000005</v>
      </c>
      <c r="Q51" s="130">
        <v>-73.339999999999918</v>
      </c>
      <c r="R51" s="130" t="s">
        <v>3221</v>
      </c>
      <c r="S51" s="130" t="s">
        <v>3222</v>
      </c>
      <c r="T51" s="130" t="s">
        <v>3223</v>
      </c>
      <c r="U51" s="130" t="s">
        <v>3224</v>
      </c>
      <c r="V51" s="131" t="s">
        <v>3225</v>
      </c>
    </row>
    <row r="52" spans="1:22" ht="15" thickBot="1">
      <c r="A52" s="179"/>
      <c r="B52" s="189" t="s">
        <v>651</v>
      </c>
      <c r="C52" s="129" t="s">
        <v>3226</v>
      </c>
      <c r="D52" s="130" t="s">
        <v>3227</v>
      </c>
      <c r="E52" s="130" t="s">
        <v>3228</v>
      </c>
      <c r="F52" s="130" t="s">
        <v>3229</v>
      </c>
      <c r="G52" s="130" t="s">
        <v>3230</v>
      </c>
      <c r="H52" s="130" t="s">
        <v>2428</v>
      </c>
      <c r="I52" s="130" t="s">
        <v>2429</v>
      </c>
      <c r="J52" s="130" t="s">
        <v>2430</v>
      </c>
      <c r="K52" s="130" t="s">
        <v>2431</v>
      </c>
      <c r="L52" s="130" t="s">
        <v>2432</v>
      </c>
      <c r="M52" s="130">
        <v>1692.02</v>
      </c>
      <c r="N52" s="130">
        <v>45.490000000000009</v>
      </c>
      <c r="O52" s="130">
        <v>50.829999999999984</v>
      </c>
      <c r="P52" s="130">
        <v>62.150000000000034</v>
      </c>
      <c r="Q52" s="130">
        <v>28.990000000000009</v>
      </c>
      <c r="R52" s="130" t="s">
        <v>328</v>
      </c>
      <c r="S52" s="130" t="s">
        <v>3231</v>
      </c>
      <c r="T52" s="130" t="s">
        <v>3232</v>
      </c>
      <c r="U52" s="130" t="s">
        <v>3233</v>
      </c>
      <c r="V52" s="131" t="s">
        <v>3234</v>
      </c>
    </row>
    <row r="53" spans="1:22" ht="15" thickBot="1">
      <c r="A53" s="179"/>
      <c r="B53" s="189" t="s">
        <v>664</v>
      </c>
      <c r="C53" s="129" t="s">
        <v>3235</v>
      </c>
      <c r="D53" s="130" t="s">
        <v>3236</v>
      </c>
      <c r="E53" s="130" t="s">
        <v>3237</v>
      </c>
      <c r="F53" s="130" t="s">
        <v>3238</v>
      </c>
      <c r="G53" s="130" t="s">
        <v>3239</v>
      </c>
      <c r="H53" s="130" t="s">
        <v>665</v>
      </c>
      <c r="I53" s="130" t="s">
        <v>665</v>
      </c>
      <c r="J53" s="130" t="s">
        <v>2433</v>
      </c>
      <c r="K53" s="130" t="s">
        <v>2434</v>
      </c>
      <c r="L53" s="130" t="s">
        <v>2435</v>
      </c>
      <c r="M53" s="130">
        <v>-59.22</v>
      </c>
      <c r="N53" s="130">
        <v>-60.83</v>
      </c>
      <c r="O53" s="130">
        <v>-79.38</v>
      </c>
      <c r="P53" s="130">
        <v>-132.01999999999998</v>
      </c>
      <c r="Q53" s="130">
        <v>-156.43</v>
      </c>
      <c r="R53" s="130" t="s">
        <v>3240</v>
      </c>
      <c r="S53" s="130" t="s">
        <v>3241</v>
      </c>
      <c r="T53" s="130" t="s">
        <v>3242</v>
      </c>
      <c r="U53" s="130" t="s">
        <v>3243</v>
      </c>
      <c r="V53" s="131" t="s">
        <v>3244</v>
      </c>
    </row>
    <row r="54" spans="1:22" ht="15" thickBot="1">
      <c r="A54" s="179"/>
      <c r="B54" s="189" t="s">
        <v>666</v>
      </c>
      <c r="C54" s="129" t="s">
        <v>3245</v>
      </c>
      <c r="D54" s="130" t="s">
        <v>3246</v>
      </c>
      <c r="E54" s="130" t="s">
        <v>3247</v>
      </c>
      <c r="F54" s="130" t="s">
        <v>3248</v>
      </c>
      <c r="G54" s="130" t="s">
        <v>3249</v>
      </c>
      <c r="H54" s="130" t="s">
        <v>2436</v>
      </c>
      <c r="I54" s="130" t="s">
        <v>2437</v>
      </c>
      <c r="J54" s="130" t="s">
        <v>2438</v>
      </c>
      <c r="K54" s="130" t="s">
        <v>2439</v>
      </c>
      <c r="L54" s="130" t="s">
        <v>2440</v>
      </c>
      <c r="M54" s="130">
        <v>-32.620000000000005</v>
      </c>
      <c r="N54" s="130">
        <v>-40.22</v>
      </c>
      <c r="O54" s="130">
        <v>77.36</v>
      </c>
      <c r="P54" s="130">
        <v>-30.239999999999995</v>
      </c>
      <c r="Q54" s="130">
        <v>-5.960000000000008</v>
      </c>
      <c r="R54" s="130" t="s">
        <v>3088</v>
      </c>
      <c r="S54" s="130" t="s">
        <v>3250</v>
      </c>
      <c r="T54" s="130" t="s">
        <v>3251</v>
      </c>
      <c r="U54" s="130" t="s">
        <v>3252</v>
      </c>
      <c r="V54" s="131" t="s">
        <v>3253</v>
      </c>
    </row>
    <row r="55" spans="1:22" ht="15" thickBot="1">
      <c r="A55" s="179"/>
      <c r="B55" s="189" t="s">
        <v>667</v>
      </c>
      <c r="C55" s="129" t="s">
        <v>3254</v>
      </c>
      <c r="D55" s="130" t="s">
        <v>2441</v>
      </c>
      <c r="E55" s="130" t="s">
        <v>3255</v>
      </c>
      <c r="F55" s="130" t="s">
        <v>3256</v>
      </c>
      <c r="G55" s="130" t="s">
        <v>3257</v>
      </c>
      <c r="H55" s="130" t="s">
        <v>2442</v>
      </c>
      <c r="I55" s="130" t="s">
        <v>2443</v>
      </c>
      <c r="J55" s="130" t="s">
        <v>2444</v>
      </c>
      <c r="K55" s="130" t="s">
        <v>2445</v>
      </c>
      <c r="L55" s="130" t="s">
        <v>2446</v>
      </c>
      <c r="M55" s="130">
        <v>7.03</v>
      </c>
      <c r="N55" s="130">
        <v>4.99</v>
      </c>
      <c r="O55" s="130">
        <v>20.350000000000001</v>
      </c>
      <c r="P55" s="130">
        <v>20.509999999999998</v>
      </c>
      <c r="Q55" s="130">
        <v>61.87</v>
      </c>
      <c r="R55" s="130" t="s">
        <v>3258</v>
      </c>
      <c r="S55" s="130" t="s">
        <v>3259</v>
      </c>
      <c r="T55" s="130" t="s">
        <v>3260</v>
      </c>
      <c r="U55" s="130" t="s">
        <v>3261</v>
      </c>
      <c r="V55" s="131" t="s">
        <v>2614</v>
      </c>
    </row>
    <row r="56" spans="1:22" ht="15" thickBot="1">
      <c r="A56" s="179"/>
      <c r="B56" s="189" t="s">
        <v>668</v>
      </c>
      <c r="C56" s="129" t="s">
        <v>3262</v>
      </c>
      <c r="D56" s="130" t="s">
        <v>3263</v>
      </c>
      <c r="E56" s="130" t="s">
        <v>3264</v>
      </c>
      <c r="F56" s="130" t="s">
        <v>3265</v>
      </c>
      <c r="G56" s="130" t="s">
        <v>3266</v>
      </c>
      <c r="H56" s="130" t="s">
        <v>2447</v>
      </c>
      <c r="I56" s="130" t="s">
        <v>2448</v>
      </c>
      <c r="J56" s="130" t="s">
        <v>2449</v>
      </c>
      <c r="K56" s="130" t="s">
        <v>2450</v>
      </c>
      <c r="L56" s="130" t="s">
        <v>2451</v>
      </c>
      <c r="M56" s="130">
        <v>99.580000000000013</v>
      </c>
      <c r="N56" s="130">
        <v>-51.890000000000015</v>
      </c>
      <c r="O56" s="130">
        <v>-39.370000000000005</v>
      </c>
      <c r="P56" s="130">
        <v>-20.039999999999992</v>
      </c>
      <c r="Q56" s="130">
        <v>132.57000000000002</v>
      </c>
      <c r="R56" s="130" t="s">
        <v>1821</v>
      </c>
      <c r="S56" s="130" t="s">
        <v>3267</v>
      </c>
      <c r="T56" s="130" t="s">
        <v>3268</v>
      </c>
      <c r="U56" s="130" t="s">
        <v>3269</v>
      </c>
      <c r="V56" s="131" t="s">
        <v>3270</v>
      </c>
    </row>
    <row r="57" spans="1:22" ht="15" thickBot="1">
      <c r="A57" s="179"/>
      <c r="B57" s="189" t="s">
        <v>681</v>
      </c>
      <c r="C57" s="129" t="s">
        <v>3271</v>
      </c>
      <c r="D57" s="130" t="s">
        <v>3272</v>
      </c>
      <c r="E57" s="130" t="s">
        <v>3273</v>
      </c>
      <c r="F57" s="130" t="s">
        <v>3274</v>
      </c>
      <c r="G57" s="130" t="s">
        <v>3275</v>
      </c>
      <c r="H57" s="130" t="s">
        <v>2452</v>
      </c>
      <c r="I57" s="130" t="s">
        <v>2453</v>
      </c>
      <c r="J57" s="130" t="s">
        <v>2454</v>
      </c>
      <c r="K57" s="130" t="s">
        <v>2455</v>
      </c>
      <c r="L57" s="130" t="s">
        <v>2456</v>
      </c>
      <c r="M57" s="130">
        <v>333.7299999999999</v>
      </c>
      <c r="N57" s="130">
        <v>25.730000000000018</v>
      </c>
      <c r="O57" s="130">
        <v>52.669999999999959</v>
      </c>
      <c r="P57" s="130">
        <v>30.219999999999914</v>
      </c>
      <c r="Q57" s="130">
        <v>52.799999999999955</v>
      </c>
      <c r="R57" s="130" t="s">
        <v>328</v>
      </c>
      <c r="S57" s="130" t="s">
        <v>3276</v>
      </c>
      <c r="T57" s="130" t="s">
        <v>3277</v>
      </c>
      <c r="U57" s="130" t="s">
        <v>3278</v>
      </c>
      <c r="V57" s="131" t="s">
        <v>3279</v>
      </c>
    </row>
    <row r="58" spans="1:22" ht="15" thickBot="1">
      <c r="A58" s="179"/>
      <c r="B58" s="189" t="s">
        <v>694</v>
      </c>
      <c r="C58" s="129" t="s">
        <v>3280</v>
      </c>
      <c r="D58" s="130" t="s">
        <v>3281</v>
      </c>
      <c r="E58" s="130" t="s">
        <v>3282</v>
      </c>
      <c r="F58" s="130" t="s">
        <v>3283</v>
      </c>
      <c r="G58" s="130" t="s">
        <v>3284</v>
      </c>
      <c r="H58" s="130" t="s">
        <v>2457</v>
      </c>
      <c r="I58" s="130" t="s">
        <v>2458</v>
      </c>
      <c r="J58" s="130" t="s">
        <v>2459</v>
      </c>
      <c r="K58" s="130" t="s">
        <v>2460</v>
      </c>
      <c r="L58" s="130" t="s">
        <v>2461</v>
      </c>
      <c r="M58" s="130">
        <v>-143.35</v>
      </c>
      <c r="N58" s="130">
        <v>-140.96</v>
      </c>
      <c r="O58" s="130">
        <v>-91.04</v>
      </c>
      <c r="P58" s="130">
        <v>-23.160000000000004</v>
      </c>
      <c r="Q58" s="130">
        <v>-86.82</v>
      </c>
      <c r="R58" s="130" t="s">
        <v>3285</v>
      </c>
      <c r="S58" s="130" t="s">
        <v>3286</v>
      </c>
      <c r="T58" s="130" t="s">
        <v>3287</v>
      </c>
      <c r="U58" s="130" t="s">
        <v>3288</v>
      </c>
      <c r="V58" s="131" t="s">
        <v>3289</v>
      </c>
    </row>
    <row r="59" spans="1:22" ht="15" thickBot="1">
      <c r="A59" s="179"/>
      <c r="B59" s="189" t="s">
        <v>697</v>
      </c>
      <c r="C59" s="129" t="s">
        <v>3290</v>
      </c>
      <c r="D59" s="130" t="s">
        <v>3291</v>
      </c>
      <c r="E59" s="130" t="s">
        <v>3292</v>
      </c>
      <c r="F59" s="130" t="s">
        <v>3293</v>
      </c>
      <c r="G59" s="130" t="s">
        <v>3294</v>
      </c>
      <c r="H59" s="130" t="s">
        <v>2462</v>
      </c>
      <c r="I59" s="130" t="s">
        <v>2463</v>
      </c>
      <c r="J59" s="130" t="s">
        <v>2464</v>
      </c>
      <c r="K59" s="130" t="s">
        <v>2465</v>
      </c>
      <c r="L59" s="130" t="s">
        <v>2466</v>
      </c>
      <c r="M59" s="130">
        <v>-338.05999999999995</v>
      </c>
      <c r="N59" s="130">
        <v>-276.65000000000009</v>
      </c>
      <c r="O59" s="130">
        <v>-226.99</v>
      </c>
      <c r="P59" s="130">
        <v>-176.05000000000018</v>
      </c>
      <c r="Q59" s="130">
        <v>-321.86000000000013</v>
      </c>
      <c r="R59" s="130" t="s">
        <v>328</v>
      </c>
      <c r="S59" s="130" t="s">
        <v>1618</v>
      </c>
      <c r="T59" s="130" t="s">
        <v>1149</v>
      </c>
      <c r="U59" s="130" t="s">
        <v>3295</v>
      </c>
      <c r="V59" s="131" t="s">
        <v>3296</v>
      </c>
    </row>
    <row r="60" spans="1:22" ht="15" thickBot="1">
      <c r="A60" s="200"/>
      <c r="B60" s="144" t="s">
        <v>706</v>
      </c>
      <c r="C60" s="134" t="s">
        <v>3297</v>
      </c>
      <c r="D60" s="135" t="s">
        <v>3298</v>
      </c>
      <c r="E60" s="135" t="s">
        <v>3299</v>
      </c>
      <c r="F60" s="135" t="s">
        <v>3300</v>
      </c>
      <c r="G60" s="135" t="s">
        <v>3301</v>
      </c>
      <c r="H60" s="135" t="s">
        <v>2467</v>
      </c>
      <c r="I60" s="135" t="s">
        <v>2468</v>
      </c>
      <c r="J60" s="135" t="s">
        <v>2469</v>
      </c>
      <c r="K60" s="135" t="s">
        <v>2470</v>
      </c>
      <c r="L60" s="135" t="s">
        <v>2471</v>
      </c>
      <c r="M60" s="135">
        <v>3249.7500000000009</v>
      </c>
      <c r="N60" s="135">
        <v>-805.17000000000007</v>
      </c>
      <c r="O60" s="135">
        <v>-278.47000000000025</v>
      </c>
      <c r="P60" s="135">
        <v>-669.25</v>
      </c>
      <c r="Q60" s="135">
        <v>-453.39000000000033</v>
      </c>
      <c r="R60" s="135" t="s">
        <v>328</v>
      </c>
      <c r="S60" s="135" t="s">
        <v>3302</v>
      </c>
      <c r="T60" s="135" t="s">
        <v>3303</v>
      </c>
      <c r="U60" s="135" t="s">
        <v>3304</v>
      </c>
      <c r="V60" s="136" t="s">
        <v>3305</v>
      </c>
    </row>
    <row r="61" spans="1:22">
      <c r="B61" s="274"/>
      <c r="C61" s="181"/>
      <c r="D61" s="181"/>
      <c r="E61" s="181"/>
      <c r="F61" s="181"/>
      <c r="G61" s="181"/>
      <c r="H61" s="181"/>
      <c r="I61" s="181"/>
      <c r="J61" s="181"/>
      <c r="K61" s="181"/>
      <c r="L61" s="181"/>
      <c r="M61" s="181"/>
      <c r="N61" s="181"/>
      <c r="O61" s="181"/>
      <c r="P61" s="181"/>
      <c r="Q61" s="181"/>
      <c r="R61" s="181"/>
      <c r="S61" s="181"/>
      <c r="T61" s="181"/>
      <c r="U61" s="181"/>
      <c r="V61" s="181"/>
    </row>
    <row r="62" spans="1:22">
      <c r="B62" s="274"/>
      <c r="C62" s="181"/>
      <c r="D62" s="181"/>
      <c r="E62" s="181"/>
      <c r="F62" s="181"/>
      <c r="G62" s="181"/>
      <c r="H62" s="181"/>
      <c r="I62" s="181"/>
      <c r="J62" s="181"/>
      <c r="K62" s="181"/>
      <c r="L62" s="181"/>
      <c r="M62" s="181"/>
      <c r="N62" s="181"/>
      <c r="O62" s="181"/>
      <c r="P62" s="181"/>
      <c r="Q62" s="181"/>
      <c r="R62" s="181"/>
      <c r="S62" s="181"/>
      <c r="T62" s="181"/>
      <c r="U62" s="181"/>
      <c r="V62" s="181"/>
    </row>
    <row r="63" spans="1:22" ht="15" thickBot="1">
      <c r="B63" s="274"/>
      <c r="C63" s="181"/>
      <c r="D63" s="181"/>
      <c r="E63" s="181"/>
      <c r="F63" s="181"/>
      <c r="G63" s="181"/>
      <c r="H63" s="181"/>
      <c r="I63" s="181"/>
      <c r="J63" s="181"/>
      <c r="K63" s="181"/>
      <c r="L63" s="181"/>
      <c r="M63" s="181"/>
      <c r="N63" s="181"/>
      <c r="O63" s="181"/>
      <c r="P63" s="181"/>
      <c r="Q63" s="181"/>
      <c r="R63" s="181"/>
      <c r="S63" s="181"/>
      <c r="T63" s="181"/>
      <c r="U63" s="181"/>
      <c r="V63" s="181"/>
    </row>
    <row r="64" spans="1:22" ht="15" thickBot="1">
      <c r="A64" s="177"/>
      <c r="B64" s="184" t="s">
        <v>583</v>
      </c>
      <c r="C64" s="434" t="s">
        <v>2622</v>
      </c>
      <c r="D64" s="436"/>
      <c r="E64" s="436"/>
      <c r="F64" s="436"/>
      <c r="G64" s="435"/>
      <c r="H64" s="436" t="s">
        <v>2150</v>
      </c>
      <c r="I64" s="436"/>
      <c r="J64" s="436"/>
      <c r="K64" s="436"/>
      <c r="L64" s="437"/>
      <c r="M64" s="451" t="s">
        <v>1433</v>
      </c>
      <c r="N64" s="452"/>
      <c r="O64" s="452"/>
      <c r="P64" s="452"/>
      <c r="Q64" s="453"/>
      <c r="R64" s="451" t="s">
        <v>319</v>
      </c>
      <c r="S64" s="454"/>
      <c r="T64" s="454"/>
      <c r="U64" s="454"/>
      <c r="V64" s="439"/>
    </row>
    <row r="65" spans="1:22" ht="29.5" thickBot="1">
      <c r="A65" s="384" t="s">
        <v>584</v>
      </c>
      <c r="B65" s="184" t="s">
        <v>585</v>
      </c>
      <c r="C65" s="185" t="s">
        <v>556</v>
      </c>
      <c r="D65" s="186" t="s">
        <v>557</v>
      </c>
      <c r="E65" s="186" t="s">
        <v>2118</v>
      </c>
      <c r="F65" s="186" t="s">
        <v>2119</v>
      </c>
      <c r="G65" s="186" t="s">
        <v>2120</v>
      </c>
      <c r="H65" s="185" t="s">
        <v>556</v>
      </c>
      <c r="I65" s="186" t="s">
        <v>557</v>
      </c>
      <c r="J65" s="186" t="s">
        <v>2118</v>
      </c>
      <c r="K65" s="186" t="s">
        <v>2119</v>
      </c>
      <c r="L65" s="186" t="s">
        <v>2120</v>
      </c>
      <c r="M65" s="185" t="s">
        <v>556</v>
      </c>
      <c r="N65" s="186" t="s">
        <v>557</v>
      </c>
      <c r="O65" s="186" t="s">
        <v>2118</v>
      </c>
      <c r="P65" s="186" t="s">
        <v>2119</v>
      </c>
      <c r="Q65" s="186" t="s">
        <v>2120</v>
      </c>
      <c r="R65" s="185" t="s">
        <v>556</v>
      </c>
      <c r="S65" s="186" t="s">
        <v>557</v>
      </c>
      <c r="T65" s="186" t="s">
        <v>2118</v>
      </c>
      <c r="U65" s="186" t="s">
        <v>2119</v>
      </c>
      <c r="V65" s="186" t="s">
        <v>2120</v>
      </c>
    </row>
    <row r="66" spans="1:22" ht="15" thickBot="1">
      <c r="A66" s="188" t="s">
        <v>294</v>
      </c>
      <c r="B66" s="385" t="s">
        <v>587</v>
      </c>
      <c r="C66" s="126" t="s">
        <v>2151</v>
      </c>
      <c r="D66" s="127" t="s">
        <v>2152</v>
      </c>
      <c r="E66" s="127" t="s">
        <v>2153</v>
      </c>
      <c r="F66" s="127" t="s">
        <v>2154</v>
      </c>
      <c r="G66" s="127" t="s">
        <v>2155</v>
      </c>
      <c r="H66" s="127" t="s">
        <v>2156</v>
      </c>
      <c r="I66" s="127" t="s">
        <v>2157</v>
      </c>
      <c r="J66" s="127" t="s">
        <v>2158</v>
      </c>
      <c r="K66" s="127" t="s">
        <v>2159</v>
      </c>
      <c r="L66" s="127" t="s">
        <v>2160</v>
      </c>
      <c r="M66" s="127">
        <v>1.9900000000000091</v>
      </c>
      <c r="N66" s="127">
        <v>30.439999999999998</v>
      </c>
      <c r="O66" s="127">
        <v>39.569999999999993</v>
      </c>
      <c r="P66" s="127">
        <v>-30.370000000000005</v>
      </c>
      <c r="Q66" s="127">
        <v>13.939999999999998</v>
      </c>
      <c r="R66" s="127" t="s">
        <v>3306</v>
      </c>
      <c r="S66" s="127" t="s">
        <v>3307</v>
      </c>
      <c r="T66" s="127" t="s">
        <v>3308</v>
      </c>
      <c r="U66" s="127" t="s">
        <v>3309</v>
      </c>
      <c r="V66" s="128" t="s">
        <v>3310</v>
      </c>
    </row>
    <row r="67" spans="1:22" ht="15" thickBot="1">
      <c r="A67" s="188" t="s">
        <v>2161</v>
      </c>
      <c r="B67" s="386" t="s">
        <v>598</v>
      </c>
      <c r="C67" s="129" t="s">
        <v>2162</v>
      </c>
      <c r="D67" s="130" t="s">
        <v>2163</v>
      </c>
      <c r="E67" s="130" t="s">
        <v>2164</v>
      </c>
      <c r="F67" s="130" t="s">
        <v>2165</v>
      </c>
      <c r="G67" s="130" t="s">
        <v>2166</v>
      </c>
      <c r="H67" s="130" t="s">
        <v>2167</v>
      </c>
      <c r="I67" s="130" t="s">
        <v>2168</v>
      </c>
      <c r="J67" s="130" t="s">
        <v>2169</v>
      </c>
      <c r="K67" s="130" t="s">
        <v>2170</v>
      </c>
      <c r="L67" s="130" t="s">
        <v>2171</v>
      </c>
      <c r="M67" s="130">
        <v>1506.2600000000002</v>
      </c>
      <c r="N67" s="130">
        <v>163.81999999999994</v>
      </c>
      <c r="O67" s="130">
        <v>402.36999999999989</v>
      </c>
      <c r="P67" s="130">
        <v>437.19999999999993</v>
      </c>
      <c r="Q67" s="130">
        <v>461.31000000000006</v>
      </c>
      <c r="R67" s="130" t="s">
        <v>328</v>
      </c>
      <c r="S67" s="130" t="s">
        <v>3311</v>
      </c>
      <c r="T67" s="130" t="s">
        <v>3312</v>
      </c>
      <c r="U67" s="130" t="s">
        <v>623</v>
      </c>
      <c r="V67" s="131" t="s">
        <v>3313</v>
      </c>
    </row>
    <row r="68" spans="1:22" ht="15" thickBot="1">
      <c r="A68" s="188" t="s">
        <v>2172</v>
      </c>
      <c r="B68" s="386" t="s">
        <v>611</v>
      </c>
      <c r="C68" s="129" t="s">
        <v>2173</v>
      </c>
      <c r="D68" s="130" t="s">
        <v>2174</v>
      </c>
      <c r="E68" s="130" t="s">
        <v>2175</v>
      </c>
      <c r="F68" s="130" t="s">
        <v>2176</v>
      </c>
      <c r="G68" s="130" t="s">
        <v>2177</v>
      </c>
      <c r="H68" s="130" t="s">
        <v>2178</v>
      </c>
      <c r="I68" s="130" t="s">
        <v>2179</v>
      </c>
      <c r="J68" s="130" t="s">
        <v>2180</v>
      </c>
      <c r="K68" s="130" t="s">
        <v>2181</v>
      </c>
      <c r="L68" s="130" t="s">
        <v>2182</v>
      </c>
      <c r="M68" s="130">
        <v>-37.649999999999977</v>
      </c>
      <c r="N68" s="130">
        <v>-13.389999999999986</v>
      </c>
      <c r="O68" s="130">
        <v>18.680000000000007</v>
      </c>
      <c r="P68" s="130">
        <v>10.370000000000005</v>
      </c>
      <c r="Q68" s="130">
        <v>-4.6899999999999977</v>
      </c>
      <c r="R68" s="130" t="s">
        <v>3314</v>
      </c>
      <c r="S68" s="130" t="s">
        <v>3315</v>
      </c>
      <c r="T68" s="130" t="s">
        <v>3316</v>
      </c>
      <c r="U68" s="130" t="s">
        <v>3317</v>
      </c>
      <c r="V68" s="131" t="s">
        <v>3318</v>
      </c>
    </row>
    <row r="69" spans="1:22" ht="15" thickBot="1">
      <c r="B69" s="386" t="s">
        <v>625</v>
      </c>
      <c r="C69" s="129" t="s">
        <v>2183</v>
      </c>
      <c r="D69" s="130" t="s">
        <v>2184</v>
      </c>
      <c r="E69" s="130" t="s">
        <v>2185</v>
      </c>
      <c r="F69" s="130" t="s">
        <v>2186</v>
      </c>
      <c r="G69" s="130" t="s">
        <v>2187</v>
      </c>
      <c r="H69" s="130" t="s">
        <v>2188</v>
      </c>
      <c r="I69" s="130" t="s">
        <v>2189</v>
      </c>
      <c r="J69" s="130" t="s">
        <v>2190</v>
      </c>
      <c r="K69" s="130" t="s">
        <v>2191</v>
      </c>
      <c r="L69" s="130" t="s">
        <v>2192</v>
      </c>
      <c r="M69" s="130">
        <v>-153.53000000000003</v>
      </c>
      <c r="N69" s="130">
        <v>-159.79000000000002</v>
      </c>
      <c r="O69" s="130">
        <v>-37.150000000000034</v>
      </c>
      <c r="P69" s="130">
        <v>-88.03000000000003</v>
      </c>
      <c r="Q69" s="130">
        <v>-107.65</v>
      </c>
      <c r="R69" s="130" t="s">
        <v>3319</v>
      </c>
      <c r="S69" s="130" t="s">
        <v>3320</v>
      </c>
      <c r="T69" s="130" t="s">
        <v>3321</v>
      </c>
      <c r="U69" s="130" t="s">
        <v>3322</v>
      </c>
      <c r="V69" s="131" t="s">
        <v>3323</v>
      </c>
    </row>
    <row r="70" spans="1:22" ht="15" thickBot="1">
      <c r="B70" s="386" t="s">
        <v>638</v>
      </c>
      <c r="C70" s="129" t="s">
        <v>2193</v>
      </c>
      <c r="D70" s="130" t="s">
        <v>2194</v>
      </c>
      <c r="E70" s="130" t="s">
        <v>2195</v>
      </c>
      <c r="F70" s="130" t="s">
        <v>2196</v>
      </c>
      <c r="G70" s="130" t="s">
        <v>2197</v>
      </c>
      <c r="H70" s="130" t="s">
        <v>2198</v>
      </c>
      <c r="I70" s="130" t="s">
        <v>2199</v>
      </c>
      <c r="J70" s="130" t="s">
        <v>2200</v>
      </c>
      <c r="K70" s="130" t="s">
        <v>2201</v>
      </c>
      <c r="L70" s="130" t="s">
        <v>2202</v>
      </c>
      <c r="M70" s="130">
        <v>81.919999999999959</v>
      </c>
      <c r="N70" s="130">
        <v>-388.93999999999994</v>
      </c>
      <c r="O70" s="130">
        <v>353.17999999999995</v>
      </c>
      <c r="P70" s="130">
        <v>181.2</v>
      </c>
      <c r="Q70" s="130">
        <v>173.63</v>
      </c>
      <c r="R70" s="130" t="s">
        <v>3324</v>
      </c>
      <c r="S70" s="130" t="s">
        <v>3325</v>
      </c>
      <c r="T70" s="130" t="s">
        <v>3326</v>
      </c>
      <c r="U70" s="130" t="s">
        <v>3327</v>
      </c>
      <c r="V70" s="131" t="s">
        <v>3328</v>
      </c>
    </row>
    <row r="71" spans="1:22" ht="15" thickBot="1">
      <c r="B71" s="386" t="s">
        <v>651</v>
      </c>
      <c r="C71" s="129" t="s">
        <v>2203</v>
      </c>
      <c r="D71" s="130" t="s">
        <v>2204</v>
      </c>
      <c r="E71" s="130" t="s">
        <v>2205</v>
      </c>
      <c r="F71" s="130" t="s">
        <v>2206</v>
      </c>
      <c r="G71" s="130" t="s">
        <v>2207</v>
      </c>
      <c r="H71" s="130" t="s">
        <v>2208</v>
      </c>
      <c r="I71" s="130" t="s">
        <v>2209</v>
      </c>
      <c r="J71" s="130" t="s">
        <v>2210</v>
      </c>
      <c r="K71" s="130" t="s">
        <v>2211</v>
      </c>
      <c r="L71" s="130" t="s">
        <v>2212</v>
      </c>
      <c r="M71" s="130">
        <v>1849.7800000000002</v>
      </c>
      <c r="N71" s="130">
        <v>80.77000000000001</v>
      </c>
      <c r="O71" s="130">
        <v>22.189999999999998</v>
      </c>
      <c r="P71" s="130">
        <v>73.609999999999985</v>
      </c>
      <c r="Q71" s="130">
        <v>109.98000000000002</v>
      </c>
      <c r="R71" s="130" t="s">
        <v>328</v>
      </c>
      <c r="S71" s="130" t="s">
        <v>3329</v>
      </c>
      <c r="T71" s="130" t="s">
        <v>3330</v>
      </c>
      <c r="U71" s="130" t="s">
        <v>3331</v>
      </c>
      <c r="V71" s="131" t="s">
        <v>3332</v>
      </c>
    </row>
    <row r="72" spans="1:22" ht="15" thickBot="1">
      <c r="B72" s="386" t="s">
        <v>664</v>
      </c>
      <c r="C72" s="129" t="s">
        <v>665</v>
      </c>
      <c r="D72" s="130" t="s">
        <v>665</v>
      </c>
      <c r="E72" s="130" t="s">
        <v>2213</v>
      </c>
      <c r="F72" s="130" t="s">
        <v>2214</v>
      </c>
      <c r="G72" s="130" t="s">
        <v>2215</v>
      </c>
      <c r="H72" s="130" t="s">
        <v>665</v>
      </c>
      <c r="I72" s="130" t="s">
        <v>665</v>
      </c>
      <c r="J72" s="130" t="s">
        <v>665</v>
      </c>
      <c r="K72" s="130" t="s">
        <v>665</v>
      </c>
      <c r="L72" s="130" t="s">
        <v>665</v>
      </c>
      <c r="M72" s="130">
        <v>0</v>
      </c>
      <c r="N72" s="130">
        <v>0</v>
      </c>
      <c r="O72" s="130">
        <v>-66.39</v>
      </c>
      <c r="P72" s="130">
        <v>-165.37</v>
      </c>
      <c r="Q72" s="130">
        <v>-193.96</v>
      </c>
      <c r="R72" s="130" t="s">
        <v>323</v>
      </c>
      <c r="S72" s="130" t="s">
        <v>323</v>
      </c>
      <c r="T72" s="130" t="s">
        <v>3333</v>
      </c>
      <c r="U72" s="130" t="s">
        <v>3333</v>
      </c>
      <c r="V72" s="131" t="s">
        <v>3333</v>
      </c>
    </row>
    <row r="73" spans="1:22" ht="15" thickBot="1">
      <c r="B73" s="386" t="s">
        <v>666</v>
      </c>
      <c r="C73" s="129" t="s">
        <v>2216</v>
      </c>
      <c r="D73" s="130" t="s">
        <v>2217</v>
      </c>
      <c r="E73" s="130" t="s">
        <v>2218</v>
      </c>
      <c r="F73" s="130" t="s">
        <v>665</v>
      </c>
      <c r="G73" s="130" t="s">
        <v>665</v>
      </c>
      <c r="H73" s="130" t="s">
        <v>665</v>
      </c>
      <c r="I73" s="130" t="s">
        <v>665</v>
      </c>
      <c r="J73" s="130" t="s">
        <v>665</v>
      </c>
      <c r="K73" s="130" t="s">
        <v>665</v>
      </c>
      <c r="L73" s="130" t="s">
        <v>2219</v>
      </c>
      <c r="M73" s="130">
        <v>-49.55</v>
      </c>
      <c r="N73" s="130">
        <v>-148.9</v>
      </c>
      <c r="O73" s="130">
        <v>-105.77</v>
      </c>
      <c r="P73" s="130">
        <v>0</v>
      </c>
      <c r="Q73" s="130">
        <v>109.22</v>
      </c>
      <c r="R73" s="130" t="s">
        <v>3333</v>
      </c>
      <c r="S73" s="130" t="s">
        <v>3333</v>
      </c>
      <c r="T73" s="130" t="s">
        <v>3333</v>
      </c>
      <c r="U73" s="130" t="s">
        <v>323</v>
      </c>
      <c r="V73" s="131" t="s">
        <v>3334</v>
      </c>
    </row>
    <row r="74" spans="1:22" ht="15" thickBot="1">
      <c r="B74" s="386" t="s">
        <v>667</v>
      </c>
      <c r="C74" s="129" t="s">
        <v>665</v>
      </c>
      <c r="D74" s="130" t="s">
        <v>665</v>
      </c>
      <c r="E74" s="130" t="s">
        <v>665</v>
      </c>
      <c r="F74" s="130" t="s">
        <v>665</v>
      </c>
      <c r="G74" s="130" t="s">
        <v>665</v>
      </c>
      <c r="H74" s="130" t="s">
        <v>665</v>
      </c>
      <c r="I74" s="130" t="s">
        <v>665</v>
      </c>
      <c r="J74" s="130" t="s">
        <v>665</v>
      </c>
      <c r="K74" s="130" t="s">
        <v>665</v>
      </c>
      <c r="L74" s="130" t="s">
        <v>665</v>
      </c>
      <c r="M74" s="130">
        <v>0</v>
      </c>
      <c r="N74" s="130">
        <v>0</v>
      </c>
      <c r="O74" s="130">
        <v>0</v>
      </c>
      <c r="P74" s="130">
        <v>0</v>
      </c>
      <c r="Q74" s="130">
        <v>0</v>
      </c>
      <c r="R74" s="130" t="s">
        <v>323</v>
      </c>
      <c r="S74" s="130" t="s">
        <v>323</v>
      </c>
      <c r="T74" s="130" t="s">
        <v>323</v>
      </c>
      <c r="U74" s="130" t="s">
        <v>323</v>
      </c>
      <c r="V74" s="131" t="s">
        <v>323</v>
      </c>
    </row>
    <row r="75" spans="1:22" ht="15" thickBot="1">
      <c r="B75" s="386" t="s">
        <v>668</v>
      </c>
      <c r="C75" s="129" t="s">
        <v>2220</v>
      </c>
      <c r="D75" s="130" t="s">
        <v>2221</v>
      </c>
      <c r="E75" s="130" t="s">
        <v>2222</v>
      </c>
      <c r="F75" s="130" t="s">
        <v>2223</v>
      </c>
      <c r="G75" s="130" t="s">
        <v>2224</v>
      </c>
      <c r="H75" s="130" t="s">
        <v>665</v>
      </c>
      <c r="I75" s="130" t="s">
        <v>665</v>
      </c>
      <c r="J75" s="130" t="s">
        <v>665</v>
      </c>
      <c r="K75" s="130" t="s">
        <v>2225</v>
      </c>
      <c r="L75" s="130" t="s">
        <v>665</v>
      </c>
      <c r="M75" s="130">
        <v>-0.57999999999999996</v>
      </c>
      <c r="N75" s="130">
        <v>-21.42</v>
      </c>
      <c r="O75" s="130">
        <v>-128.26</v>
      </c>
      <c r="P75" s="130">
        <v>-9.2299999999999898</v>
      </c>
      <c r="Q75" s="130">
        <v>-15.91</v>
      </c>
      <c r="R75" s="130" t="s">
        <v>3333</v>
      </c>
      <c r="S75" s="130" t="s">
        <v>3333</v>
      </c>
      <c r="T75" s="130" t="s">
        <v>3333</v>
      </c>
      <c r="U75" s="130" t="s">
        <v>3335</v>
      </c>
      <c r="V75" s="131" t="s">
        <v>3333</v>
      </c>
    </row>
    <row r="76" spans="1:22" ht="15" thickBot="1">
      <c r="B76" s="386" t="s">
        <v>681</v>
      </c>
      <c r="C76" s="129" t="s">
        <v>2226</v>
      </c>
      <c r="D76" s="130" t="s">
        <v>2227</v>
      </c>
      <c r="E76" s="130" t="s">
        <v>2228</v>
      </c>
      <c r="F76" s="130" t="s">
        <v>2229</v>
      </c>
      <c r="G76" s="130" t="s">
        <v>2230</v>
      </c>
      <c r="H76" s="130" t="s">
        <v>2231</v>
      </c>
      <c r="I76" s="130" t="s">
        <v>2232</v>
      </c>
      <c r="J76" s="130" t="s">
        <v>2233</v>
      </c>
      <c r="K76" s="130" t="s">
        <v>2234</v>
      </c>
      <c r="L76" s="130" t="s">
        <v>2235</v>
      </c>
      <c r="M76" s="130">
        <v>375.29</v>
      </c>
      <c r="N76" s="130">
        <v>140.01</v>
      </c>
      <c r="O76" s="130">
        <v>218.60000000000002</v>
      </c>
      <c r="P76" s="130">
        <v>161.90999999999997</v>
      </c>
      <c r="Q76" s="130">
        <v>193.45999999999998</v>
      </c>
      <c r="R76" s="130" t="s">
        <v>1711</v>
      </c>
      <c r="S76" s="130" t="s">
        <v>3336</v>
      </c>
      <c r="T76" s="130" t="s">
        <v>3337</v>
      </c>
      <c r="U76" s="130" t="s">
        <v>3338</v>
      </c>
      <c r="V76" s="131" t="s">
        <v>3339</v>
      </c>
    </row>
    <row r="77" spans="1:22" ht="15" thickBot="1">
      <c r="B77" s="386" t="s">
        <v>694</v>
      </c>
      <c r="C77" s="129" t="s">
        <v>2236</v>
      </c>
      <c r="D77" s="130" t="s">
        <v>2237</v>
      </c>
      <c r="E77" s="130" t="s">
        <v>2238</v>
      </c>
      <c r="F77" s="130" t="s">
        <v>2239</v>
      </c>
      <c r="G77" s="130" t="s">
        <v>2240</v>
      </c>
      <c r="H77" s="130" t="s">
        <v>2241</v>
      </c>
      <c r="I77" s="130" t="s">
        <v>2242</v>
      </c>
      <c r="J77" s="130" t="s">
        <v>2243</v>
      </c>
      <c r="K77" s="130" t="s">
        <v>2244</v>
      </c>
      <c r="L77" s="130" t="s">
        <v>2245</v>
      </c>
      <c r="M77" s="130">
        <v>-190.67</v>
      </c>
      <c r="N77" s="130">
        <v>-225.93</v>
      </c>
      <c r="O77" s="130">
        <v>25.47</v>
      </c>
      <c r="P77" s="130">
        <v>129.57</v>
      </c>
      <c r="Q77" s="130">
        <v>-51.560000000000009</v>
      </c>
      <c r="R77" s="130" t="s">
        <v>3340</v>
      </c>
      <c r="S77" s="130" t="s">
        <v>3341</v>
      </c>
      <c r="T77" s="130" t="s">
        <v>3342</v>
      </c>
      <c r="U77" s="130" t="s">
        <v>3343</v>
      </c>
      <c r="V77" s="131" t="s">
        <v>3344</v>
      </c>
    </row>
    <row r="78" spans="1:22" ht="15" thickBot="1">
      <c r="B78" s="386" t="s">
        <v>697</v>
      </c>
      <c r="C78" s="129" t="s">
        <v>2246</v>
      </c>
      <c r="D78" s="130" t="s">
        <v>2247</v>
      </c>
      <c r="E78" s="130" t="s">
        <v>2248</v>
      </c>
      <c r="F78" s="130" t="s">
        <v>2249</v>
      </c>
      <c r="G78" s="130" t="s">
        <v>2250</v>
      </c>
      <c r="H78" s="130" t="s">
        <v>2251</v>
      </c>
      <c r="I78" s="130" t="s">
        <v>2252</v>
      </c>
      <c r="J78" s="130" t="s">
        <v>2253</v>
      </c>
      <c r="K78" s="130" t="s">
        <v>2254</v>
      </c>
      <c r="L78" s="130" t="s">
        <v>2255</v>
      </c>
      <c r="M78" s="130">
        <v>-849.43999999999994</v>
      </c>
      <c r="N78" s="130">
        <v>-824.95999999999992</v>
      </c>
      <c r="O78" s="130">
        <v>-580.04</v>
      </c>
      <c r="P78" s="130">
        <v>-472.81999999999994</v>
      </c>
      <c r="Q78" s="130">
        <v>-525.70999999999981</v>
      </c>
      <c r="R78" s="130" t="s">
        <v>1122</v>
      </c>
      <c r="S78" s="130" t="s">
        <v>3345</v>
      </c>
      <c r="T78" s="130" t="s">
        <v>3346</v>
      </c>
      <c r="U78" s="130" t="s">
        <v>3347</v>
      </c>
      <c r="V78" s="131" t="s">
        <v>2723</v>
      </c>
    </row>
    <row r="79" spans="1:22" ht="15" thickBot="1">
      <c r="A79" s="191"/>
      <c r="B79" s="386" t="s">
        <v>706</v>
      </c>
      <c r="C79" s="134" t="s">
        <v>2256</v>
      </c>
      <c r="D79" s="135" t="s">
        <v>2257</v>
      </c>
      <c r="E79" s="135" t="s">
        <v>2258</v>
      </c>
      <c r="F79" s="135" t="s">
        <v>2259</v>
      </c>
      <c r="G79" s="135" t="s">
        <v>2260</v>
      </c>
      <c r="H79" s="135" t="s">
        <v>2261</v>
      </c>
      <c r="I79" s="135" t="s">
        <v>2262</v>
      </c>
      <c r="J79" s="135" t="s">
        <v>2263</v>
      </c>
      <c r="K79" s="135" t="s">
        <v>2264</v>
      </c>
      <c r="L79" s="135" t="s">
        <v>2265</v>
      </c>
      <c r="M79" s="135">
        <v>2533.8199999999997</v>
      </c>
      <c r="N79" s="135">
        <v>-1368.29</v>
      </c>
      <c r="O79" s="135">
        <v>162.46000000000004</v>
      </c>
      <c r="P79" s="135">
        <v>228.02999999999975</v>
      </c>
      <c r="Q79" s="135">
        <v>162.05000000000018</v>
      </c>
      <c r="R79" s="135" t="s">
        <v>1711</v>
      </c>
      <c r="S79" s="135" t="s">
        <v>3348</v>
      </c>
      <c r="T79" s="135" t="s">
        <v>3349</v>
      </c>
      <c r="U79" s="135" t="s">
        <v>3350</v>
      </c>
      <c r="V79" s="136" t="s">
        <v>3351</v>
      </c>
    </row>
    <row r="80" spans="1:22" ht="15" thickBot="1">
      <c r="A80" s="188" t="s">
        <v>300</v>
      </c>
      <c r="B80" s="386" t="s">
        <v>587</v>
      </c>
      <c r="C80" s="196" t="s">
        <v>3352</v>
      </c>
      <c r="D80" s="149" t="s">
        <v>3353</v>
      </c>
      <c r="E80" s="149" t="s">
        <v>3354</v>
      </c>
      <c r="F80" s="149" t="s">
        <v>3355</v>
      </c>
      <c r="G80" s="149" t="s">
        <v>3356</v>
      </c>
      <c r="H80" s="149" t="s">
        <v>2266</v>
      </c>
      <c r="I80" s="149" t="s">
        <v>2267</v>
      </c>
      <c r="J80" s="149" t="s">
        <v>2268</v>
      </c>
      <c r="K80" s="149" t="s">
        <v>2269</v>
      </c>
      <c r="L80" s="149" t="s">
        <v>2270</v>
      </c>
      <c r="M80" s="149">
        <v>-84.980000000000018</v>
      </c>
      <c r="N80" s="149">
        <v>-91.18</v>
      </c>
      <c r="O80" s="149">
        <v>-71.87</v>
      </c>
      <c r="P80" s="149">
        <v>-49.71999999999997</v>
      </c>
      <c r="Q80" s="149">
        <v>-33.660000000000025</v>
      </c>
      <c r="R80" s="149" t="s">
        <v>3357</v>
      </c>
      <c r="S80" s="149" t="s">
        <v>2602</v>
      </c>
      <c r="T80" s="149" t="s">
        <v>3358</v>
      </c>
      <c r="U80" s="149" t="s">
        <v>3359</v>
      </c>
      <c r="V80" s="150" t="s">
        <v>3360</v>
      </c>
    </row>
    <row r="81" spans="1:22" ht="15" thickBot="1">
      <c r="A81" s="188" t="s">
        <v>3361</v>
      </c>
      <c r="B81" s="386" t="s">
        <v>598</v>
      </c>
      <c r="C81" s="129" t="s">
        <v>3362</v>
      </c>
      <c r="D81" s="130" t="s">
        <v>3363</v>
      </c>
      <c r="E81" s="130" t="s">
        <v>3364</v>
      </c>
      <c r="F81" s="130" t="s">
        <v>3365</v>
      </c>
      <c r="G81" s="130" t="s">
        <v>3366</v>
      </c>
      <c r="H81" s="130" t="s">
        <v>2271</v>
      </c>
      <c r="I81" s="130" t="s">
        <v>2272</v>
      </c>
      <c r="J81" s="130" t="s">
        <v>2273</v>
      </c>
      <c r="K81" s="130" t="s">
        <v>2274</v>
      </c>
      <c r="L81" s="130" t="s">
        <v>2275</v>
      </c>
      <c r="M81" s="130">
        <v>1387.4400000000003</v>
      </c>
      <c r="N81" s="130">
        <v>-64.470000000000027</v>
      </c>
      <c r="O81" s="130">
        <v>-15.410000000000082</v>
      </c>
      <c r="P81" s="130">
        <v>-16.900000000000091</v>
      </c>
      <c r="Q81" s="130">
        <v>-36.129999999999882</v>
      </c>
      <c r="R81" s="130" t="s">
        <v>328</v>
      </c>
      <c r="S81" s="130" t="s">
        <v>3367</v>
      </c>
      <c r="T81" s="130" t="s">
        <v>3368</v>
      </c>
      <c r="U81" s="130" t="s">
        <v>3369</v>
      </c>
      <c r="V81" s="131" t="s">
        <v>3370</v>
      </c>
    </row>
    <row r="82" spans="1:22" ht="15" thickBot="1">
      <c r="A82" s="188" t="s">
        <v>2276</v>
      </c>
      <c r="B82" s="386" t="s">
        <v>611</v>
      </c>
      <c r="C82" s="129" t="s">
        <v>3371</v>
      </c>
      <c r="D82" s="130" t="s">
        <v>3372</v>
      </c>
      <c r="E82" s="130" t="s">
        <v>3373</v>
      </c>
      <c r="F82" s="130" t="s">
        <v>3374</v>
      </c>
      <c r="G82" s="130" t="s">
        <v>3375</v>
      </c>
      <c r="H82" s="130" t="s">
        <v>2277</v>
      </c>
      <c r="I82" s="130" t="s">
        <v>2278</v>
      </c>
      <c r="J82" s="130" t="s">
        <v>2279</v>
      </c>
      <c r="K82" s="130" t="s">
        <v>2280</v>
      </c>
      <c r="L82" s="130" t="s">
        <v>2281</v>
      </c>
      <c r="M82" s="130">
        <v>-52.069999999999993</v>
      </c>
      <c r="N82" s="130">
        <v>-50.22999999999999</v>
      </c>
      <c r="O82" s="130">
        <v>-46.599999999999966</v>
      </c>
      <c r="P82" s="130">
        <v>-36.200000000000017</v>
      </c>
      <c r="Q82" s="130">
        <v>-31.980000000000018</v>
      </c>
      <c r="R82" s="130" t="s">
        <v>328</v>
      </c>
      <c r="S82" s="130" t="s">
        <v>328</v>
      </c>
      <c r="T82" s="130" t="s">
        <v>1084</v>
      </c>
      <c r="U82" s="130" t="s">
        <v>3376</v>
      </c>
      <c r="V82" s="131" t="s">
        <v>3377</v>
      </c>
    </row>
    <row r="83" spans="1:22" ht="15" thickBot="1">
      <c r="B83" s="386" t="s">
        <v>625</v>
      </c>
      <c r="C83" s="129" t="s">
        <v>3378</v>
      </c>
      <c r="D83" s="130" t="s">
        <v>3379</v>
      </c>
      <c r="E83" s="130" t="s">
        <v>3380</v>
      </c>
      <c r="F83" s="130" t="s">
        <v>3381</v>
      </c>
      <c r="G83" s="130" t="s">
        <v>3382</v>
      </c>
      <c r="H83" s="130" t="s">
        <v>2282</v>
      </c>
      <c r="I83" s="130" t="s">
        <v>2283</v>
      </c>
      <c r="J83" s="130" t="s">
        <v>2284</v>
      </c>
      <c r="K83" s="130" t="s">
        <v>2285</v>
      </c>
      <c r="L83" s="130" t="s">
        <v>2286</v>
      </c>
      <c r="M83" s="130">
        <v>-111.20000000000002</v>
      </c>
      <c r="N83" s="130">
        <v>-99.980000000000018</v>
      </c>
      <c r="O83" s="130">
        <v>-82.53</v>
      </c>
      <c r="P83" s="130">
        <v>-62.370000000000005</v>
      </c>
      <c r="Q83" s="130">
        <v>-61.760000000000019</v>
      </c>
      <c r="R83" s="130" t="s">
        <v>1345</v>
      </c>
      <c r="S83" s="130" t="s">
        <v>328</v>
      </c>
      <c r="T83" s="130" t="s">
        <v>1873</v>
      </c>
      <c r="U83" s="130" t="s">
        <v>2653</v>
      </c>
      <c r="V83" s="131" t="s">
        <v>3383</v>
      </c>
    </row>
    <row r="84" spans="1:22" ht="15" thickBot="1">
      <c r="B84" s="386" t="s">
        <v>638</v>
      </c>
      <c r="C84" s="129" t="s">
        <v>3384</v>
      </c>
      <c r="D84" s="130" t="s">
        <v>3385</v>
      </c>
      <c r="E84" s="130" t="s">
        <v>3386</v>
      </c>
      <c r="F84" s="130" t="s">
        <v>3387</v>
      </c>
      <c r="G84" s="130" t="s">
        <v>3388</v>
      </c>
      <c r="H84" s="130" t="s">
        <v>2287</v>
      </c>
      <c r="I84" s="130" t="s">
        <v>2288</v>
      </c>
      <c r="J84" s="130" t="s">
        <v>2289</v>
      </c>
      <c r="K84" s="130" t="s">
        <v>2290</v>
      </c>
      <c r="L84" s="130" t="s">
        <v>2291</v>
      </c>
      <c r="M84" s="130">
        <v>292.64999999999986</v>
      </c>
      <c r="N84" s="130">
        <v>-318.28000000000009</v>
      </c>
      <c r="O84" s="130">
        <v>241</v>
      </c>
      <c r="P84" s="130">
        <v>-135.26</v>
      </c>
      <c r="Q84" s="130">
        <v>101.31999999999994</v>
      </c>
      <c r="R84" s="130" t="s">
        <v>3389</v>
      </c>
      <c r="S84" s="130" t="s">
        <v>3390</v>
      </c>
      <c r="T84" s="130" t="s">
        <v>3391</v>
      </c>
      <c r="U84" s="130" t="s">
        <v>3392</v>
      </c>
      <c r="V84" s="131" t="s">
        <v>3393</v>
      </c>
    </row>
    <row r="85" spans="1:22" ht="15" thickBot="1">
      <c r="B85" s="386" t="s">
        <v>651</v>
      </c>
      <c r="C85" s="129" t="s">
        <v>3394</v>
      </c>
      <c r="D85" s="130" t="s">
        <v>3395</v>
      </c>
      <c r="E85" s="130" t="s">
        <v>3396</v>
      </c>
      <c r="F85" s="130" t="s">
        <v>3397</v>
      </c>
      <c r="G85" s="130" t="s">
        <v>3398</v>
      </c>
      <c r="H85" s="130" t="s">
        <v>2292</v>
      </c>
      <c r="I85" s="130" t="s">
        <v>2293</v>
      </c>
      <c r="J85" s="130" t="s">
        <v>2294</v>
      </c>
      <c r="K85" s="130" t="s">
        <v>2295</v>
      </c>
      <c r="L85" s="130" t="s">
        <v>2296</v>
      </c>
      <c r="M85" s="130">
        <v>1709.24</v>
      </c>
      <c r="N85" s="130">
        <v>60.830000000000041</v>
      </c>
      <c r="O85" s="130">
        <v>102.42000000000002</v>
      </c>
      <c r="P85" s="130">
        <v>103.36000000000001</v>
      </c>
      <c r="Q85" s="130">
        <v>75.70999999999998</v>
      </c>
      <c r="R85" s="130" t="s">
        <v>328</v>
      </c>
      <c r="S85" s="130" t="s">
        <v>3399</v>
      </c>
      <c r="T85" s="130" t="s">
        <v>2973</v>
      </c>
      <c r="U85" s="130" t="s">
        <v>3400</v>
      </c>
      <c r="V85" s="131" t="s">
        <v>3401</v>
      </c>
    </row>
    <row r="86" spans="1:22" ht="15" thickBot="1">
      <c r="B86" s="386" t="s">
        <v>664</v>
      </c>
      <c r="C86" s="129" t="s">
        <v>3402</v>
      </c>
      <c r="D86" s="130" t="s">
        <v>3403</v>
      </c>
      <c r="E86" s="130" t="s">
        <v>3404</v>
      </c>
      <c r="F86" s="130" t="s">
        <v>3405</v>
      </c>
      <c r="G86" s="130" t="s">
        <v>3406</v>
      </c>
      <c r="H86" s="130" t="s">
        <v>665</v>
      </c>
      <c r="I86" s="130" t="s">
        <v>665</v>
      </c>
      <c r="J86" s="130" t="s">
        <v>2297</v>
      </c>
      <c r="K86" s="130" t="s">
        <v>2298</v>
      </c>
      <c r="L86" s="130" t="s">
        <v>2299</v>
      </c>
      <c r="M86" s="130">
        <v>-92.27</v>
      </c>
      <c r="N86" s="130">
        <v>-95.16</v>
      </c>
      <c r="O86" s="130">
        <v>-114.28</v>
      </c>
      <c r="P86" s="130">
        <v>-152.38</v>
      </c>
      <c r="Q86" s="130">
        <v>-177.7</v>
      </c>
      <c r="R86" s="130" t="s">
        <v>3407</v>
      </c>
      <c r="S86" s="130" t="s">
        <v>3408</v>
      </c>
      <c r="T86" s="130" t="s">
        <v>3409</v>
      </c>
      <c r="U86" s="130" t="s">
        <v>3410</v>
      </c>
      <c r="V86" s="131" t="s">
        <v>3411</v>
      </c>
    </row>
    <row r="87" spans="1:22" ht="15" thickBot="1">
      <c r="B87" s="386" t="s">
        <v>666</v>
      </c>
      <c r="C87" s="129" t="s">
        <v>3412</v>
      </c>
      <c r="D87" s="130" t="s">
        <v>3413</v>
      </c>
      <c r="E87" s="130" t="s">
        <v>3414</v>
      </c>
      <c r="F87" s="130" t="s">
        <v>3415</v>
      </c>
      <c r="G87" s="130" t="s">
        <v>3416</v>
      </c>
      <c r="H87" s="130" t="s">
        <v>2300</v>
      </c>
      <c r="I87" s="130" t="s">
        <v>2301</v>
      </c>
      <c r="J87" s="130" t="s">
        <v>2302</v>
      </c>
      <c r="K87" s="130" t="s">
        <v>2303</v>
      </c>
      <c r="L87" s="130" t="s">
        <v>2304</v>
      </c>
      <c r="M87" s="130">
        <v>13.900000000000002</v>
      </c>
      <c r="N87" s="130">
        <v>-30.52000000000001</v>
      </c>
      <c r="O87" s="130">
        <v>129.73000000000002</v>
      </c>
      <c r="P87" s="130">
        <v>-22.55</v>
      </c>
      <c r="Q87" s="130">
        <v>-52.790000000000006</v>
      </c>
      <c r="R87" s="130" t="s">
        <v>3417</v>
      </c>
      <c r="S87" s="130" t="s">
        <v>3418</v>
      </c>
      <c r="T87" s="130" t="s">
        <v>3419</v>
      </c>
      <c r="U87" s="130" t="s">
        <v>3420</v>
      </c>
      <c r="V87" s="131" t="s">
        <v>3421</v>
      </c>
    </row>
    <row r="88" spans="1:22" ht="15" thickBot="1">
      <c r="B88" s="386" t="s">
        <v>667</v>
      </c>
      <c r="C88" s="129" t="s">
        <v>3422</v>
      </c>
      <c r="D88" s="130" t="s">
        <v>2305</v>
      </c>
      <c r="E88" s="130" t="s">
        <v>2306</v>
      </c>
      <c r="F88" s="130" t="s">
        <v>2307</v>
      </c>
      <c r="G88" s="130" t="s">
        <v>3423</v>
      </c>
      <c r="H88" s="130" t="s">
        <v>2308</v>
      </c>
      <c r="I88" s="130" t="s">
        <v>2309</v>
      </c>
      <c r="J88" s="130" t="s">
        <v>2310</v>
      </c>
      <c r="K88" s="130" t="s">
        <v>2311</v>
      </c>
      <c r="L88" s="130" t="s">
        <v>2312</v>
      </c>
      <c r="M88" s="130">
        <v>13.549999999999999</v>
      </c>
      <c r="N88" s="130">
        <v>9.61</v>
      </c>
      <c r="O88" s="130">
        <v>77.36</v>
      </c>
      <c r="P88" s="130">
        <v>79.77</v>
      </c>
      <c r="Q88" s="130">
        <v>79.86</v>
      </c>
      <c r="R88" s="130" t="s">
        <v>3424</v>
      </c>
      <c r="S88" s="130" t="s">
        <v>3425</v>
      </c>
      <c r="T88" s="130" t="s">
        <v>3426</v>
      </c>
      <c r="U88" s="130" t="s">
        <v>3427</v>
      </c>
      <c r="V88" s="131" t="s">
        <v>3428</v>
      </c>
    </row>
    <row r="89" spans="1:22" ht="15" thickBot="1">
      <c r="B89" s="386" t="s">
        <v>668</v>
      </c>
      <c r="C89" s="129" t="s">
        <v>3429</v>
      </c>
      <c r="D89" s="130" t="s">
        <v>3430</v>
      </c>
      <c r="E89" s="130" t="s">
        <v>3431</v>
      </c>
      <c r="F89" s="130" t="s">
        <v>3432</v>
      </c>
      <c r="G89" s="130" t="s">
        <v>3433</v>
      </c>
      <c r="H89" s="130" t="s">
        <v>2313</v>
      </c>
      <c r="I89" s="130" t="s">
        <v>2314</v>
      </c>
      <c r="J89" s="130" t="s">
        <v>2315</v>
      </c>
      <c r="K89" s="130" t="s">
        <v>2316</v>
      </c>
      <c r="L89" s="130" t="s">
        <v>2317</v>
      </c>
      <c r="M89" s="130">
        <v>134.71</v>
      </c>
      <c r="N89" s="130">
        <v>-58.59</v>
      </c>
      <c r="O89" s="130">
        <v>-0.94999999999998863</v>
      </c>
      <c r="P89" s="130">
        <v>5.2099999999999795</v>
      </c>
      <c r="Q89" s="130">
        <v>120.31</v>
      </c>
      <c r="R89" s="130" t="s">
        <v>3434</v>
      </c>
      <c r="S89" s="130" t="s">
        <v>3435</v>
      </c>
      <c r="T89" s="130" t="s">
        <v>3436</v>
      </c>
      <c r="U89" s="130" t="s">
        <v>3437</v>
      </c>
      <c r="V89" s="131" t="s">
        <v>3438</v>
      </c>
    </row>
    <row r="90" spans="1:22" ht="15" thickBot="1">
      <c r="B90" s="386" t="s">
        <v>681</v>
      </c>
      <c r="C90" s="129" t="s">
        <v>3439</v>
      </c>
      <c r="D90" s="130" t="s">
        <v>3440</v>
      </c>
      <c r="E90" s="130" t="s">
        <v>3441</v>
      </c>
      <c r="F90" s="130" t="s">
        <v>3442</v>
      </c>
      <c r="G90" s="130" t="s">
        <v>3443</v>
      </c>
      <c r="H90" s="130" t="s">
        <v>2318</v>
      </c>
      <c r="I90" s="130" t="s">
        <v>2319</v>
      </c>
      <c r="J90" s="130" t="s">
        <v>2320</v>
      </c>
      <c r="K90" s="130" t="s">
        <v>2321</v>
      </c>
      <c r="L90" s="130" t="s">
        <v>2322</v>
      </c>
      <c r="M90" s="130">
        <v>313.16999999999996</v>
      </c>
      <c r="N90" s="130">
        <v>-2.0399999999999636</v>
      </c>
      <c r="O90" s="130">
        <v>40.789999999999964</v>
      </c>
      <c r="P90" s="130">
        <v>8.5099999999999909</v>
      </c>
      <c r="Q90" s="130">
        <v>51.279999999999973</v>
      </c>
      <c r="R90" s="130" t="s">
        <v>328</v>
      </c>
      <c r="S90" s="130" t="s">
        <v>3444</v>
      </c>
      <c r="T90" s="130" t="s">
        <v>3445</v>
      </c>
      <c r="U90" s="130" t="s">
        <v>3446</v>
      </c>
      <c r="V90" s="131" t="s">
        <v>3447</v>
      </c>
    </row>
    <row r="91" spans="1:22" ht="15" thickBot="1">
      <c r="B91" s="386" t="s">
        <v>694</v>
      </c>
      <c r="C91" s="129" t="s">
        <v>3448</v>
      </c>
      <c r="D91" s="130" t="s">
        <v>3449</v>
      </c>
      <c r="E91" s="130" t="s">
        <v>3450</v>
      </c>
      <c r="F91" s="130" t="s">
        <v>3451</v>
      </c>
      <c r="G91" s="130" t="s">
        <v>3452</v>
      </c>
      <c r="H91" s="130" t="s">
        <v>2323</v>
      </c>
      <c r="I91" s="130" t="s">
        <v>2324</v>
      </c>
      <c r="J91" s="130" t="s">
        <v>2325</v>
      </c>
      <c r="K91" s="130" t="s">
        <v>2326</v>
      </c>
      <c r="L91" s="130" t="s">
        <v>2327</v>
      </c>
      <c r="M91" s="130">
        <v>-254.26000000000002</v>
      </c>
      <c r="N91" s="130">
        <v>-175.34</v>
      </c>
      <c r="O91" s="130">
        <v>-119.17</v>
      </c>
      <c r="P91" s="130">
        <v>-69.06</v>
      </c>
      <c r="Q91" s="130">
        <v>-106.4</v>
      </c>
      <c r="R91" s="130" t="s">
        <v>3453</v>
      </c>
      <c r="S91" s="130" t="s">
        <v>3454</v>
      </c>
      <c r="T91" s="130" t="s">
        <v>3455</v>
      </c>
      <c r="U91" s="130" t="s">
        <v>3456</v>
      </c>
      <c r="V91" s="131" t="s">
        <v>3457</v>
      </c>
    </row>
    <row r="92" spans="1:22" ht="15" thickBot="1">
      <c r="B92" s="386" t="s">
        <v>697</v>
      </c>
      <c r="C92" s="129" t="s">
        <v>3458</v>
      </c>
      <c r="D92" s="130" t="s">
        <v>3459</v>
      </c>
      <c r="E92" s="130" t="s">
        <v>3460</v>
      </c>
      <c r="F92" s="130" t="s">
        <v>3461</v>
      </c>
      <c r="G92" s="130" t="s">
        <v>3462</v>
      </c>
      <c r="H92" s="130" t="s">
        <v>2328</v>
      </c>
      <c r="I92" s="130" t="s">
        <v>2329</v>
      </c>
      <c r="J92" s="130" t="s">
        <v>2330</v>
      </c>
      <c r="K92" s="130" t="s">
        <v>2331</v>
      </c>
      <c r="L92" s="130" t="s">
        <v>2332</v>
      </c>
      <c r="M92" s="130">
        <v>-445.79999999999995</v>
      </c>
      <c r="N92" s="130">
        <v>-383.59999999999991</v>
      </c>
      <c r="O92" s="130">
        <v>-410.62999999999988</v>
      </c>
      <c r="P92" s="130">
        <v>-363.97</v>
      </c>
      <c r="Q92" s="130">
        <v>-491.77</v>
      </c>
      <c r="R92" s="130" t="s">
        <v>328</v>
      </c>
      <c r="S92" s="130" t="s">
        <v>856</v>
      </c>
      <c r="T92" s="130" t="s">
        <v>609</v>
      </c>
      <c r="U92" s="130" t="s">
        <v>3463</v>
      </c>
      <c r="V92" s="131" t="s">
        <v>1084</v>
      </c>
    </row>
    <row r="93" spans="1:22" ht="15" thickBot="1">
      <c r="A93" s="191"/>
      <c r="B93" s="386" t="s">
        <v>706</v>
      </c>
      <c r="C93" s="193" t="s">
        <v>3464</v>
      </c>
      <c r="D93" s="194" t="s">
        <v>3465</v>
      </c>
      <c r="E93" s="194" t="s">
        <v>3466</v>
      </c>
      <c r="F93" s="194" t="s">
        <v>3467</v>
      </c>
      <c r="G93" s="194" t="s">
        <v>3468</v>
      </c>
      <c r="H93" s="194" t="s">
        <v>2333</v>
      </c>
      <c r="I93" s="194" t="s">
        <v>2334</v>
      </c>
      <c r="J93" s="194" t="s">
        <v>2335</v>
      </c>
      <c r="K93" s="194" t="s">
        <v>2336</v>
      </c>
      <c r="L93" s="194" t="s">
        <v>2337</v>
      </c>
      <c r="M93" s="194">
        <v>2824.0700000000006</v>
      </c>
      <c r="N93" s="194">
        <v>-1298.9400000000005</v>
      </c>
      <c r="O93" s="194">
        <v>-270.14000000000033</v>
      </c>
      <c r="P93" s="194">
        <v>-711.5600000000004</v>
      </c>
      <c r="Q93" s="194">
        <v>-563.72000000000025</v>
      </c>
      <c r="R93" s="194" t="s">
        <v>328</v>
      </c>
      <c r="S93" s="194" t="s">
        <v>3469</v>
      </c>
      <c r="T93" s="194" t="s">
        <v>3470</v>
      </c>
      <c r="U93" s="194" t="s">
        <v>3471</v>
      </c>
      <c r="V93" s="195" t="s">
        <v>3472</v>
      </c>
    </row>
    <row r="94" spans="1:22" ht="15" thickBot="1">
      <c r="A94" s="188" t="s">
        <v>306</v>
      </c>
      <c r="B94" s="385" t="s">
        <v>587</v>
      </c>
      <c r="C94" s="126" t="s">
        <v>3473</v>
      </c>
      <c r="D94" s="127" t="s">
        <v>3474</v>
      </c>
      <c r="E94" s="127" t="s">
        <v>3475</v>
      </c>
      <c r="F94" s="127" t="s">
        <v>3476</v>
      </c>
      <c r="G94" s="127" t="s">
        <v>3477</v>
      </c>
      <c r="H94" s="127" t="s">
        <v>2338</v>
      </c>
      <c r="I94" s="127" t="s">
        <v>2339</v>
      </c>
      <c r="J94" s="127" t="s">
        <v>2340</v>
      </c>
      <c r="K94" s="127" t="s">
        <v>2341</v>
      </c>
      <c r="L94" s="127" t="s">
        <v>2342</v>
      </c>
      <c r="M94" s="127">
        <v>-13.860000000000014</v>
      </c>
      <c r="N94" s="127">
        <v>-57.630000000000024</v>
      </c>
      <c r="O94" s="127">
        <v>-48.119999999999976</v>
      </c>
      <c r="P94" s="127">
        <v>-46.269999999999982</v>
      </c>
      <c r="Q94" s="127">
        <v>-48.70999999999998</v>
      </c>
      <c r="R94" s="127" t="s">
        <v>3478</v>
      </c>
      <c r="S94" s="127" t="s">
        <v>3479</v>
      </c>
      <c r="T94" s="127" t="s">
        <v>3480</v>
      </c>
      <c r="U94" s="127" t="s">
        <v>3481</v>
      </c>
      <c r="V94" s="128" t="s">
        <v>3358</v>
      </c>
    </row>
    <row r="95" spans="1:22" ht="15" thickBot="1">
      <c r="A95" s="188" t="s">
        <v>3482</v>
      </c>
      <c r="B95" s="386" t="s">
        <v>598</v>
      </c>
      <c r="C95" s="129" t="s">
        <v>3483</v>
      </c>
      <c r="D95" s="130" t="s">
        <v>3484</v>
      </c>
      <c r="E95" s="130" t="s">
        <v>3485</v>
      </c>
      <c r="F95" s="130" t="s">
        <v>3486</v>
      </c>
      <c r="G95" s="130" t="s">
        <v>3487</v>
      </c>
      <c r="H95" s="130" t="s">
        <v>2343</v>
      </c>
      <c r="I95" s="130" t="s">
        <v>2344</v>
      </c>
      <c r="J95" s="130" t="s">
        <v>2345</v>
      </c>
      <c r="K95" s="130" t="s">
        <v>2346</v>
      </c>
      <c r="L95" s="130" t="s">
        <v>2347</v>
      </c>
      <c r="M95" s="130">
        <v>1470.1299999999999</v>
      </c>
      <c r="N95" s="130">
        <v>43.170000000000073</v>
      </c>
      <c r="O95" s="130">
        <v>-34.509999999999991</v>
      </c>
      <c r="P95" s="130">
        <v>3.4400000000000546</v>
      </c>
      <c r="Q95" s="130">
        <v>-43.309999999999945</v>
      </c>
      <c r="R95" s="130" t="s">
        <v>328</v>
      </c>
      <c r="S95" s="130" t="s">
        <v>3488</v>
      </c>
      <c r="T95" s="130" t="s">
        <v>3489</v>
      </c>
      <c r="U95" s="130" t="s">
        <v>3490</v>
      </c>
      <c r="V95" s="131" t="s">
        <v>3491</v>
      </c>
    </row>
    <row r="96" spans="1:22" ht="15" thickBot="1">
      <c r="A96" s="188" t="s">
        <v>2348</v>
      </c>
      <c r="B96" s="386" t="s">
        <v>611</v>
      </c>
      <c r="C96" s="129" t="s">
        <v>3492</v>
      </c>
      <c r="D96" s="130" t="s">
        <v>3493</v>
      </c>
      <c r="E96" s="130" t="s">
        <v>3494</v>
      </c>
      <c r="F96" s="130" t="s">
        <v>3495</v>
      </c>
      <c r="G96" s="130" t="s">
        <v>3496</v>
      </c>
      <c r="H96" s="130" t="s">
        <v>2349</v>
      </c>
      <c r="I96" s="130" t="s">
        <v>2350</v>
      </c>
      <c r="J96" s="130" t="s">
        <v>2351</v>
      </c>
      <c r="K96" s="130" t="s">
        <v>2352</v>
      </c>
      <c r="L96" s="130" t="s">
        <v>2353</v>
      </c>
      <c r="M96" s="130">
        <v>-13.420000000000016</v>
      </c>
      <c r="N96" s="130">
        <v>-13.950000000000045</v>
      </c>
      <c r="O96" s="130">
        <v>-12.170000000000016</v>
      </c>
      <c r="P96" s="130">
        <v>-16.360000000000014</v>
      </c>
      <c r="Q96" s="130">
        <v>-14.75</v>
      </c>
      <c r="R96" s="130" t="s">
        <v>3497</v>
      </c>
      <c r="S96" s="130" t="s">
        <v>1047</v>
      </c>
      <c r="T96" s="130" t="s">
        <v>3498</v>
      </c>
      <c r="U96" s="130" t="s">
        <v>2958</v>
      </c>
      <c r="V96" s="131" t="s">
        <v>3499</v>
      </c>
    </row>
    <row r="97" spans="1:22" ht="15" thickBot="1">
      <c r="B97" s="386" t="s">
        <v>625</v>
      </c>
      <c r="C97" s="129" t="s">
        <v>3500</v>
      </c>
      <c r="D97" s="130" t="s">
        <v>3501</v>
      </c>
      <c r="E97" s="130" t="s">
        <v>3502</v>
      </c>
      <c r="F97" s="130" t="s">
        <v>3503</v>
      </c>
      <c r="G97" s="130" t="s">
        <v>3504</v>
      </c>
      <c r="H97" s="130" t="s">
        <v>2354</v>
      </c>
      <c r="I97" s="130" t="s">
        <v>2355</v>
      </c>
      <c r="J97" s="130" t="s">
        <v>2356</v>
      </c>
      <c r="K97" s="130" t="s">
        <v>2357</v>
      </c>
      <c r="L97" s="130" t="s">
        <v>2358</v>
      </c>
      <c r="M97" s="130">
        <v>2.710000000000008</v>
      </c>
      <c r="N97" s="130">
        <v>-9.2999999999999829</v>
      </c>
      <c r="O97" s="130">
        <v>-35.990000000000009</v>
      </c>
      <c r="P97" s="130">
        <v>-17.079999999999984</v>
      </c>
      <c r="Q97" s="130">
        <v>1.2299999999999898</v>
      </c>
      <c r="R97" s="130" t="s">
        <v>3505</v>
      </c>
      <c r="S97" s="130" t="s">
        <v>3506</v>
      </c>
      <c r="T97" s="130" t="s">
        <v>3507</v>
      </c>
      <c r="U97" s="130" t="s">
        <v>3508</v>
      </c>
      <c r="V97" s="131" t="s">
        <v>3509</v>
      </c>
    </row>
    <row r="98" spans="1:22" ht="15" thickBot="1">
      <c r="B98" s="386" t="s">
        <v>638</v>
      </c>
      <c r="C98" s="129" t="s">
        <v>3510</v>
      </c>
      <c r="D98" s="130" t="s">
        <v>3511</v>
      </c>
      <c r="E98" s="130" t="s">
        <v>3512</v>
      </c>
      <c r="F98" s="130" t="s">
        <v>3513</v>
      </c>
      <c r="G98" s="130" t="s">
        <v>3514</v>
      </c>
      <c r="H98" s="130" t="s">
        <v>2359</v>
      </c>
      <c r="I98" s="130" t="s">
        <v>2360</v>
      </c>
      <c r="J98" s="130" t="s">
        <v>2361</v>
      </c>
      <c r="K98" s="130" t="s">
        <v>2362</v>
      </c>
      <c r="L98" s="130" t="s">
        <v>2363</v>
      </c>
      <c r="M98" s="130">
        <v>731.61</v>
      </c>
      <c r="N98" s="130">
        <v>224.94000000000005</v>
      </c>
      <c r="O98" s="130">
        <v>-208.92000000000007</v>
      </c>
      <c r="P98" s="130">
        <v>-643.65999999999985</v>
      </c>
      <c r="Q98" s="130">
        <v>-347.90000000000009</v>
      </c>
      <c r="R98" s="130" t="s">
        <v>3515</v>
      </c>
      <c r="S98" s="130" t="s">
        <v>3516</v>
      </c>
      <c r="T98" s="130" t="s">
        <v>3517</v>
      </c>
      <c r="U98" s="130" t="s">
        <v>3518</v>
      </c>
      <c r="V98" s="131" t="s">
        <v>3519</v>
      </c>
    </row>
    <row r="99" spans="1:22" ht="15" thickBot="1">
      <c r="B99" s="386" t="s">
        <v>651</v>
      </c>
      <c r="C99" s="129" t="s">
        <v>3520</v>
      </c>
      <c r="D99" s="130" t="s">
        <v>3521</v>
      </c>
      <c r="E99" s="130" t="s">
        <v>3522</v>
      </c>
      <c r="F99" s="130" t="s">
        <v>3523</v>
      </c>
      <c r="G99" s="130" t="s">
        <v>3524</v>
      </c>
      <c r="H99" s="130" t="s">
        <v>2364</v>
      </c>
      <c r="I99" s="130" t="s">
        <v>2365</v>
      </c>
      <c r="J99" s="130" t="s">
        <v>2366</v>
      </c>
      <c r="K99" s="130" t="s">
        <v>2367</v>
      </c>
      <c r="L99" s="130" t="s">
        <v>2368</v>
      </c>
      <c r="M99" s="130">
        <v>1616.3400000000001</v>
      </c>
      <c r="N99" s="130">
        <v>20.45999999999998</v>
      </c>
      <c r="O99" s="130">
        <v>-5.9300000000000068</v>
      </c>
      <c r="P99" s="130">
        <v>7.4900000000000091</v>
      </c>
      <c r="Q99" s="130">
        <v>-58.089999999999975</v>
      </c>
      <c r="R99" s="130" t="s">
        <v>328</v>
      </c>
      <c r="S99" s="130" t="s">
        <v>3525</v>
      </c>
      <c r="T99" s="130" t="s">
        <v>3526</v>
      </c>
      <c r="U99" s="130" t="s">
        <v>3527</v>
      </c>
      <c r="V99" s="131" t="s">
        <v>3528</v>
      </c>
    </row>
    <row r="100" spans="1:22" ht="15" thickBot="1">
      <c r="B100" s="386" t="s">
        <v>664</v>
      </c>
      <c r="C100" s="129" t="s">
        <v>3529</v>
      </c>
      <c r="D100" s="130" t="s">
        <v>3530</v>
      </c>
      <c r="E100" s="130" t="s">
        <v>3531</v>
      </c>
      <c r="F100" s="130" t="s">
        <v>3532</v>
      </c>
      <c r="G100" s="130" t="s">
        <v>3533</v>
      </c>
      <c r="H100" s="130" t="s">
        <v>665</v>
      </c>
      <c r="I100" s="130" t="s">
        <v>665</v>
      </c>
      <c r="J100" s="130" t="s">
        <v>2369</v>
      </c>
      <c r="K100" s="130" t="s">
        <v>2370</v>
      </c>
      <c r="L100" s="130" t="s">
        <v>2371</v>
      </c>
      <c r="M100" s="130">
        <v>-31.97</v>
      </c>
      <c r="N100" s="130">
        <v>-32.36</v>
      </c>
      <c r="O100" s="130">
        <v>-33.61</v>
      </c>
      <c r="P100" s="130">
        <v>-88.25</v>
      </c>
      <c r="Q100" s="130">
        <v>-103.09000000000003</v>
      </c>
      <c r="R100" s="130" t="s">
        <v>3534</v>
      </c>
      <c r="S100" s="130" t="s">
        <v>3535</v>
      </c>
      <c r="T100" s="130" t="s">
        <v>3536</v>
      </c>
      <c r="U100" s="130" t="s">
        <v>3537</v>
      </c>
      <c r="V100" s="131" t="s">
        <v>3538</v>
      </c>
    </row>
    <row r="101" spans="1:22" ht="15" thickBot="1">
      <c r="B101" s="386" t="s">
        <v>666</v>
      </c>
      <c r="C101" s="129" t="s">
        <v>3539</v>
      </c>
      <c r="D101" s="130" t="s">
        <v>3540</v>
      </c>
      <c r="E101" s="130" t="s">
        <v>3541</v>
      </c>
      <c r="F101" s="130" t="s">
        <v>3542</v>
      </c>
      <c r="G101" s="130" t="s">
        <v>3543</v>
      </c>
      <c r="H101" s="130" t="s">
        <v>2372</v>
      </c>
      <c r="I101" s="130" t="s">
        <v>2373</v>
      </c>
      <c r="J101" s="130" t="s">
        <v>2374</v>
      </c>
      <c r="K101" s="130" t="s">
        <v>2375</v>
      </c>
      <c r="L101" s="130" t="s">
        <v>2376</v>
      </c>
      <c r="M101" s="130">
        <v>-89.41</v>
      </c>
      <c r="N101" s="130">
        <v>-15.220000000000013</v>
      </c>
      <c r="O101" s="130">
        <v>70.480000000000018</v>
      </c>
      <c r="P101" s="130">
        <v>-38.830000000000013</v>
      </c>
      <c r="Q101" s="130">
        <v>29.509999999999991</v>
      </c>
      <c r="R101" s="130" t="s">
        <v>3544</v>
      </c>
      <c r="S101" s="130" t="s">
        <v>3545</v>
      </c>
      <c r="T101" s="130" t="s">
        <v>3546</v>
      </c>
      <c r="U101" s="130" t="s">
        <v>3547</v>
      </c>
      <c r="V101" s="131" t="s">
        <v>3548</v>
      </c>
    </row>
    <row r="102" spans="1:22" ht="15" thickBot="1">
      <c r="B102" s="386" t="s">
        <v>667</v>
      </c>
      <c r="C102" s="129" t="s">
        <v>3549</v>
      </c>
      <c r="D102" s="130" t="s">
        <v>3550</v>
      </c>
      <c r="E102" s="130" t="s">
        <v>3551</v>
      </c>
      <c r="F102" s="130" t="s">
        <v>3552</v>
      </c>
      <c r="G102" s="130" t="s">
        <v>3553</v>
      </c>
      <c r="H102" s="130" t="s">
        <v>2377</v>
      </c>
      <c r="I102" s="130" t="s">
        <v>2378</v>
      </c>
      <c r="J102" s="130" t="s">
        <v>2379</v>
      </c>
      <c r="K102" s="130" t="s">
        <v>665</v>
      </c>
      <c r="L102" s="130" t="s">
        <v>2380</v>
      </c>
      <c r="M102" s="130">
        <v>-0.16999999999999998</v>
      </c>
      <c r="N102" s="130">
        <v>-8.0000000000000016E-2</v>
      </c>
      <c r="O102" s="130">
        <v>-52.99</v>
      </c>
      <c r="P102" s="130">
        <v>-55.9</v>
      </c>
      <c r="Q102" s="130">
        <v>58.079999999999991</v>
      </c>
      <c r="R102" s="130" t="s">
        <v>3554</v>
      </c>
      <c r="S102" s="130" t="s">
        <v>3555</v>
      </c>
      <c r="T102" s="130" t="s">
        <v>3556</v>
      </c>
      <c r="U102" s="130" t="s">
        <v>3557</v>
      </c>
      <c r="V102" s="131" t="s">
        <v>3558</v>
      </c>
    </row>
    <row r="103" spans="1:22" ht="15" thickBot="1">
      <c r="B103" s="386" t="s">
        <v>668</v>
      </c>
      <c r="C103" s="129" t="s">
        <v>3559</v>
      </c>
      <c r="D103" s="130" t="s">
        <v>3560</v>
      </c>
      <c r="E103" s="130" t="s">
        <v>3561</v>
      </c>
      <c r="F103" s="130" t="s">
        <v>3562</v>
      </c>
      <c r="G103" s="130" t="s">
        <v>3563</v>
      </c>
      <c r="H103" s="130" t="s">
        <v>2381</v>
      </c>
      <c r="I103" s="130" t="s">
        <v>2382</v>
      </c>
      <c r="J103" s="130" t="s">
        <v>2383</v>
      </c>
      <c r="K103" s="130" t="s">
        <v>2384</v>
      </c>
      <c r="L103" s="130" t="s">
        <v>2385</v>
      </c>
      <c r="M103" s="130">
        <v>88.850000000000009</v>
      </c>
      <c r="N103" s="130">
        <v>-39.03</v>
      </c>
      <c r="O103" s="130">
        <v>-54.480000000000018</v>
      </c>
      <c r="P103" s="130">
        <v>-52.56</v>
      </c>
      <c r="Q103" s="130">
        <v>213.34</v>
      </c>
      <c r="R103" s="130" t="s">
        <v>3564</v>
      </c>
      <c r="S103" s="130" t="s">
        <v>3565</v>
      </c>
      <c r="T103" s="130" t="s">
        <v>3566</v>
      </c>
      <c r="U103" s="130" t="s">
        <v>3567</v>
      </c>
      <c r="V103" s="131" t="s">
        <v>3568</v>
      </c>
    </row>
    <row r="104" spans="1:22" ht="15" thickBot="1">
      <c r="B104" s="386" t="s">
        <v>681</v>
      </c>
      <c r="C104" s="129" t="s">
        <v>3569</v>
      </c>
      <c r="D104" s="130" t="s">
        <v>3570</v>
      </c>
      <c r="E104" s="130" t="s">
        <v>3571</v>
      </c>
      <c r="F104" s="130" t="s">
        <v>3572</v>
      </c>
      <c r="G104" s="130" t="s">
        <v>3573</v>
      </c>
      <c r="H104" s="130" t="s">
        <v>2386</v>
      </c>
      <c r="I104" s="130" t="s">
        <v>2387</v>
      </c>
      <c r="J104" s="130" t="s">
        <v>2388</v>
      </c>
      <c r="K104" s="130" t="s">
        <v>2389</v>
      </c>
      <c r="L104" s="130" t="s">
        <v>2390</v>
      </c>
      <c r="M104" s="130">
        <v>354.70000000000005</v>
      </c>
      <c r="N104" s="130">
        <v>32.889999999999986</v>
      </c>
      <c r="O104" s="130">
        <v>23.32000000000005</v>
      </c>
      <c r="P104" s="130">
        <v>27.039999999999964</v>
      </c>
      <c r="Q104" s="130">
        <v>19.480000000000018</v>
      </c>
      <c r="R104" s="130" t="s">
        <v>328</v>
      </c>
      <c r="S104" s="130" t="s">
        <v>3574</v>
      </c>
      <c r="T104" s="130" t="s">
        <v>3575</v>
      </c>
      <c r="U104" s="130" t="s">
        <v>3576</v>
      </c>
      <c r="V104" s="131" t="s">
        <v>3577</v>
      </c>
    </row>
    <row r="105" spans="1:22" ht="15" thickBot="1">
      <c r="B105" s="386" t="s">
        <v>694</v>
      </c>
      <c r="C105" s="129" t="s">
        <v>665</v>
      </c>
      <c r="D105" s="130" t="s">
        <v>3578</v>
      </c>
      <c r="E105" s="130" t="s">
        <v>3579</v>
      </c>
      <c r="F105" s="130" t="s">
        <v>3580</v>
      </c>
      <c r="G105" s="130" t="s">
        <v>3581</v>
      </c>
      <c r="H105" s="130" t="s">
        <v>2391</v>
      </c>
      <c r="I105" s="130" t="s">
        <v>665</v>
      </c>
      <c r="J105" s="130" t="s">
        <v>665</v>
      </c>
      <c r="K105" s="130" t="s">
        <v>665</v>
      </c>
      <c r="L105" s="130" t="s">
        <v>665</v>
      </c>
      <c r="M105" s="130">
        <v>16.82</v>
      </c>
      <c r="N105" s="130">
        <v>-75.790000000000006</v>
      </c>
      <c r="O105" s="130">
        <v>-92.68</v>
      </c>
      <c r="P105" s="130">
        <v>-21.38</v>
      </c>
      <c r="Q105" s="130">
        <v>-73.7</v>
      </c>
      <c r="R105" s="130" t="s">
        <v>3582</v>
      </c>
      <c r="S105" s="130" t="s">
        <v>3583</v>
      </c>
      <c r="T105" s="130" t="s">
        <v>3584</v>
      </c>
      <c r="U105" s="130" t="s">
        <v>3534</v>
      </c>
      <c r="V105" s="131" t="s">
        <v>3585</v>
      </c>
    </row>
    <row r="106" spans="1:22" ht="15" thickBot="1">
      <c r="B106" s="386" t="s">
        <v>697</v>
      </c>
      <c r="C106" s="129" t="s">
        <v>3586</v>
      </c>
      <c r="D106" s="130" t="s">
        <v>3587</v>
      </c>
      <c r="E106" s="130" t="s">
        <v>3588</v>
      </c>
      <c r="F106" s="130" t="s">
        <v>3589</v>
      </c>
      <c r="G106" s="130" t="s">
        <v>3590</v>
      </c>
      <c r="H106" s="130" t="s">
        <v>2392</v>
      </c>
      <c r="I106" s="130" t="s">
        <v>2393</v>
      </c>
      <c r="J106" s="130" t="s">
        <v>2394</v>
      </c>
      <c r="K106" s="130" t="s">
        <v>2395</v>
      </c>
      <c r="L106" s="130" t="s">
        <v>2396</v>
      </c>
      <c r="M106" s="130">
        <v>31.299999999999955</v>
      </c>
      <c r="N106" s="130">
        <v>100.21000000000004</v>
      </c>
      <c r="O106" s="130">
        <v>193.97000000000003</v>
      </c>
      <c r="P106" s="130">
        <v>251.65000000000009</v>
      </c>
      <c r="Q106" s="130">
        <v>45.689999999999827</v>
      </c>
      <c r="R106" s="130" t="s">
        <v>3591</v>
      </c>
      <c r="S106" s="130" t="s">
        <v>3592</v>
      </c>
      <c r="T106" s="130" t="s">
        <v>3322</v>
      </c>
      <c r="U106" s="130" t="s">
        <v>3593</v>
      </c>
      <c r="V106" s="131" t="s">
        <v>3594</v>
      </c>
    </row>
    <row r="107" spans="1:22" ht="15" thickBot="1">
      <c r="A107" s="197"/>
      <c r="B107" s="387" t="s">
        <v>706</v>
      </c>
      <c r="C107" s="134" t="s">
        <v>3595</v>
      </c>
      <c r="D107" s="135" t="s">
        <v>3596</v>
      </c>
      <c r="E107" s="135" t="s">
        <v>3597</v>
      </c>
      <c r="F107" s="135" t="s">
        <v>3598</v>
      </c>
      <c r="G107" s="135" t="s">
        <v>3599</v>
      </c>
      <c r="H107" s="135" t="s">
        <v>2397</v>
      </c>
      <c r="I107" s="135" t="s">
        <v>2398</v>
      </c>
      <c r="J107" s="135" t="s">
        <v>2399</v>
      </c>
      <c r="K107" s="135" t="s">
        <v>2400</v>
      </c>
      <c r="L107" s="135" t="s">
        <v>2401</v>
      </c>
      <c r="M107" s="135">
        <v>4163.62</v>
      </c>
      <c r="N107" s="135">
        <v>178.30000000000018</v>
      </c>
      <c r="O107" s="135">
        <v>-291.60999999999967</v>
      </c>
      <c r="P107" s="135">
        <v>-690.67000000000007</v>
      </c>
      <c r="Q107" s="135">
        <v>-322.22000000000025</v>
      </c>
      <c r="R107" s="135" t="s">
        <v>328</v>
      </c>
      <c r="S107" s="135" t="s">
        <v>3600</v>
      </c>
      <c r="T107" s="135" t="s">
        <v>3601</v>
      </c>
      <c r="U107" s="135" t="s">
        <v>3602</v>
      </c>
      <c r="V107" s="136" t="s">
        <v>3603</v>
      </c>
    </row>
    <row r="108" spans="1:22" ht="15" thickBot="1">
      <c r="A108" s="177" t="s">
        <v>1096</v>
      </c>
      <c r="B108" s="385" t="s">
        <v>587</v>
      </c>
      <c r="C108" s="196" t="s">
        <v>3183</v>
      </c>
      <c r="D108" s="149" t="s">
        <v>3184</v>
      </c>
      <c r="E108" s="149" t="s">
        <v>3185</v>
      </c>
      <c r="F108" s="149" t="s">
        <v>3186</v>
      </c>
      <c r="G108" s="149" t="s">
        <v>3187</v>
      </c>
      <c r="H108" s="149" t="s">
        <v>2402</v>
      </c>
      <c r="I108" s="149" t="s">
        <v>2403</v>
      </c>
      <c r="J108" s="149" t="s">
        <v>2404</v>
      </c>
      <c r="K108" s="149" t="s">
        <v>2405</v>
      </c>
      <c r="L108" s="149" t="s">
        <v>2406</v>
      </c>
      <c r="M108" s="149">
        <v>-44.740000000000009</v>
      </c>
      <c r="N108" s="149">
        <v>-61.149999999999977</v>
      </c>
      <c r="O108" s="149">
        <v>-46.550000000000011</v>
      </c>
      <c r="P108" s="149">
        <v>-43.5</v>
      </c>
      <c r="Q108" s="149">
        <v>-31.329999999999984</v>
      </c>
      <c r="R108" s="149" t="s">
        <v>3188</v>
      </c>
      <c r="S108" s="149" t="s">
        <v>2846</v>
      </c>
      <c r="T108" s="149" t="s">
        <v>3189</v>
      </c>
      <c r="U108" s="149" t="s">
        <v>3190</v>
      </c>
      <c r="V108" s="150" t="s">
        <v>3191</v>
      </c>
    </row>
    <row r="109" spans="1:22" ht="15" thickBot="1">
      <c r="A109" s="179" t="s">
        <v>1863</v>
      </c>
      <c r="B109" s="386" t="s">
        <v>598</v>
      </c>
      <c r="C109" s="129" t="s">
        <v>3192</v>
      </c>
      <c r="D109" s="130" t="s">
        <v>3193</v>
      </c>
      <c r="E109" s="130" t="s">
        <v>3194</v>
      </c>
      <c r="F109" s="130" t="s">
        <v>3195</v>
      </c>
      <c r="G109" s="130" t="s">
        <v>3196</v>
      </c>
      <c r="H109" s="130" t="s">
        <v>2407</v>
      </c>
      <c r="I109" s="130" t="s">
        <v>2408</v>
      </c>
      <c r="J109" s="130" t="s">
        <v>2409</v>
      </c>
      <c r="K109" s="130" t="s">
        <v>2410</v>
      </c>
      <c r="L109" s="130" t="s">
        <v>2411</v>
      </c>
      <c r="M109" s="130">
        <v>1429.0700000000002</v>
      </c>
      <c r="N109" s="130">
        <v>-3.0799999999999272</v>
      </c>
      <c r="O109" s="130">
        <v>20.200000000000045</v>
      </c>
      <c r="P109" s="130">
        <v>37.810000000000173</v>
      </c>
      <c r="Q109" s="130">
        <v>14.539999999999964</v>
      </c>
      <c r="R109" s="130" t="s">
        <v>328</v>
      </c>
      <c r="S109" s="130" t="s">
        <v>3197</v>
      </c>
      <c r="T109" s="130" t="s">
        <v>3198</v>
      </c>
      <c r="U109" s="130" t="s">
        <v>3199</v>
      </c>
      <c r="V109" s="131" t="s">
        <v>3200</v>
      </c>
    </row>
    <row r="110" spans="1:22" ht="15" thickBot="1">
      <c r="A110" s="188" t="s">
        <v>3201</v>
      </c>
      <c r="B110" s="386" t="s">
        <v>611</v>
      </c>
      <c r="C110" s="129" t="s">
        <v>3202</v>
      </c>
      <c r="D110" s="130" t="s">
        <v>3203</v>
      </c>
      <c r="E110" s="130" t="s">
        <v>3204</v>
      </c>
      <c r="F110" s="130" t="s">
        <v>3205</v>
      </c>
      <c r="G110" s="130" t="s">
        <v>3206</v>
      </c>
      <c r="H110" s="130" t="s">
        <v>2412</v>
      </c>
      <c r="I110" s="130" t="s">
        <v>2413</v>
      </c>
      <c r="J110" s="130" t="s">
        <v>2414</v>
      </c>
      <c r="K110" s="130" t="s">
        <v>2415</v>
      </c>
      <c r="L110" s="130" t="s">
        <v>2416</v>
      </c>
      <c r="M110" s="130">
        <v>-37.920000000000016</v>
      </c>
      <c r="N110" s="130">
        <v>-34.329999999999984</v>
      </c>
      <c r="O110" s="130">
        <v>-28.070000000000022</v>
      </c>
      <c r="P110" s="130">
        <v>-24.900000000000034</v>
      </c>
      <c r="Q110" s="130">
        <v>-24.25</v>
      </c>
      <c r="R110" s="130" t="s">
        <v>328</v>
      </c>
      <c r="S110" s="130" t="s">
        <v>328</v>
      </c>
      <c r="T110" s="130" t="s">
        <v>3207</v>
      </c>
      <c r="U110" s="130" t="s">
        <v>3208</v>
      </c>
      <c r="V110" s="131" t="s">
        <v>3209</v>
      </c>
    </row>
    <row r="111" spans="1:22" ht="15" thickBot="1">
      <c r="A111" s="188" t="s">
        <v>2417</v>
      </c>
      <c r="B111" s="386" t="s">
        <v>625</v>
      </c>
      <c r="C111" s="129" t="s">
        <v>3210</v>
      </c>
      <c r="D111" s="130" t="s">
        <v>3211</v>
      </c>
      <c r="E111" s="130" t="s">
        <v>3212</v>
      </c>
      <c r="F111" s="130" t="s">
        <v>3213</v>
      </c>
      <c r="G111" s="130" t="s">
        <v>3214</v>
      </c>
      <c r="H111" s="130" t="s">
        <v>2418</v>
      </c>
      <c r="I111" s="130" t="s">
        <v>2419</v>
      </c>
      <c r="J111" s="130" t="s">
        <v>2420</v>
      </c>
      <c r="K111" s="130" t="s">
        <v>2421</v>
      </c>
      <c r="L111" s="130" t="s">
        <v>2422</v>
      </c>
      <c r="M111" s="130">
        <v>-71.22999999999999</v>
      </c>
      <c r="N111" s="130">
        <v>-72.460000000000008</v>
      </c>
      <c r="O111" s="130">
        <v>-58.330000000000013</v>
      </c>
      <c r="P111" s="130">
        <v>-48.849999999999966</v>
      </c>
      <c r="Q111" s="130">
        <v>-44.149999999999977</v>
      </c>
      <c r="R111" s="130" t="s">
        <v>945</v>
      </c>
      <c r="S111" s="130" t="s">
        <v>328</v>
      </c>
      <c r="T111" s="130" t="s">
        <v>3207</v>
      </c>
      <c r="U111" s="130" t="s">
        <v>1705</v>
      </c>
      <c r="V111" s="131" t="s">
        <v>3215</v>
      </c>
    </row>
    <row r="112" spans="1:22" ht="15" thickBot="1">
      <c r="A112" s="179"/>
      <c r="B112" s="386" t="s">
        <v>638</v>
      </c>
      <c r="C112" s="129" t="s">
        <v>3216</v>
      </c>
      <c r="D112" s="130" t="s">
        <v>3217</v>
      </c>
      <c r="E112" s="130" t="s">
        <v>3218</v>
      </c>
      <c r="F112" s="130" t="s">
        <v>3219</v>
      </c>
      <c r="G112" s="130" t="s">
        <v>3220</v>
      </c>
      <c r="H112" s="130" t="s">
        <v>2423</v>
      </c>
      <c r="I112" s="130" t="s">
        <v>2424</v>
      </c>
      <c r="J112" s="130" t="s">
        <v>2425</v>
      </c>
      <c r="K112" s="130" t="s">
        <v>2426</v>
      </c>
      <c r="L112" s="130" t="s">
        <v>2427</v>
      </c>
      <c r="M112" s="130">
        <v>415.4799999999999</v>
      </c>
      <c r="N112" s="130">
        <v>-139.80000000000007</v>
      </c>
      <c r="O112" s="130">
        <v>69.869999999999891</v>
      </c>
      <c r="P112" s="130">
        <v>-321.19000000000005</v>
      </c>
      <c r="Q112" s="130">
        <v>-73.339999999999918</v>
      </c>
      <c r="R112" s="130" t="s">
        <v>3221</v>
      </c>
      <c r="S112" s="130" t="s">
        <v>3222</v>
      </c>
      <c r="T112" s="130" t="s">
        <v>3223</v>
      </c>
      <c r="U112" s="130" t="s">
        <v>3224</v>
      </c>
      <c r="V112" s="131" t="s">
        <v>3225</v>
      </c>
    </row>
    <row r="113" spans="1:22" ht="15" thickBot="1">
      <c r="A113" s="179"/>
      <c r="B113" s="386" t="s">
        <v>651</v>
      </c>
      <c r="C113" s="129" t="s">
        <v>3226</v>
      </c>
      <c r="D113" s="130" t="s">
        <v>3227</v>
      </c>
      <c r="E113" s="130" t="s">
        <v>3228</v>
      </c>
      <c r="F113" s="130" t="s">
        <v>3229</v>
      </c>
      <c r="G113" s="130" t="s">
        <v>3230</v>
      </c>
      <c r="H113" s="130" t="s">
        <v>2428</v>
      </c>
      <c r="I113" s="130" t="s">
        <v>2429</v>
      </c>
      <c r="J113" s="130" t="s">
        <v>2430</v>
      </c>
      <c r="K113" s="130" t="s">
        <v>2431</v>
      </c>
      <c r="L113" s="130" t="s">
        <v>2432</v>
      </c>
      <c r="M113" s="130">
        <v>1692.02</v>
      </c>
      <c r="N113" s="130">
        <v>45.490000000000009</v>
      </c>
      <c r="O113" s="130">
        <v>50.829999999999984</v>
      </c>
      <c r="P113" s="130">
        <v>62.150000000000034</v>
      </c>
      <c r="Q113" s="130">
        <v>28.990000000000009</v>
      </c>
      <c r="R113" s="130" t="s">
        <v>328</v>
      </c>
      <c r="S113" s="130" t="s">
        <v>3231</v>
      </c>
      <c r="T113" s="130" t="s">
        <v>3232</v>
      </c>
      <c r="U113" s="130" t="s">
        <v>3233</v>
      </c>
      <c r="V113" s="131" t="s">
        <v>3234</v>
      </c>
    </row>
    <row r="114" spans="1:22" ht="15" thickBot="1">
      <c r="A114" s="179"/>
      <c r="B114" s="386" t="s">
        <v>664</v>
      </c>
      <c r="C114" s="129" t="s">
        <v>3235</v>
      </c>
      <c r="D114" s="130" t="s">
        <v>3236</v>
      </c>
      <c r="E114" s="130" t="s">
        <v>3237</v>
      </c>
      <c r="F114" s="130" t="s">
        <v>3238</v>
      </c>
      <c r="G114" s="130" t="s">
        <v>3239</v>
      </c>
      <c r="H114" s="130" t="s">
        <v>665</v>
      </c>
      <c r="I114" s="130" t="s">
        <v>665</v>
      </c>
      <c r="J114" s="130" t="s">
        <v>2433</v>
      </c>
      <c r="K114" s="130" t="s">
        <v>2434</v>
      </c>
      <c r="L114" s="130" t="s">
        <v>2435</v>
      </c>
      <c r="M114" s="130">
        <v>-59.22</v>
      </c>
      <c r="N114" s="130">
        <v>-60.83</v>
      </c>
      <c r="O114" s="130">
        <v>-79.38</v>
      </c>
      <c r="P114" s="130">
        <v>-132.01999999999998</v>
      </c>
      <c r="Q114" s="130">
        <v>-156.43</v>
      </c>
      <c r="R114" s="130" t="s">
        <v>3240</v>
      </c>
      <c r="S114" s="130" t="s">
        <v>3241</v>
      </c>
      <c r="T114" s="130" t="s">
        <v>3242</v>
      </c>
      <c r="U114" s="130" t="s">
        <v>3243</v>
      </c>
      <c r="V114" s="131" t="s">
        <v>3244</v>
      </c>
    </row>
    <row r="115" spans="1:22" ht="15" thickBot="1">
      <c r="A115" s="179"/>
      <c r="B115" s="386" t="s">
        <v>666</v>
      </c>
      <c r="C115" s="129" t="s">
        <v>3245</v>
      </c>
      <c r="D115" s="130" t="s">
        <v>3246</v>
      </c>
      <c r="E115" s="130" t="s">
        <v>3247</v>
      </c>
      <c r="F115" s="130" t="s">
        <v>3248</v>
      </c>
      <c r="G115" s="130" t="s">
        <v>3249</v>
      </c>
      <c r="H115" s="130" t="s">
        <v>2436</v>
      </c>
      <c r="I115" s="130" t="s">
        <v>2437</v>
      </c>
      <c r="J115" s="130" t="s">
        <v>2438</v>
      </c>
      <c r="K115" s="130" t="s">
        <v>2439</v>
      </c>
      <c r="L115" s="130" t="s">
        <v>2440</v>
      </c>
      <c r="M115" s="130">
        <v>-32.620000000000005</v>
      </c>
      <c r="N115" s="130">
        <v>-40.22</v>
      </c>
      <c r="O115" s="130">
        <v>77.36</v>
      </c>
      <c r="P115" s="130">
        <v>-30.239999999999995</v>
      </c>
      <c r="Q115" s="130">
        <v>-5.960000000000008</v>
      </c>
      <c r="R115" s="130" t="s">
        <v>3088</v>
      </c>
      <c r="S115" s="130" t="s">
        <v>3250</v>
      </c>
      <c r="T115" s="130" t="s">
        <v>3251</v>
      </c>
      <c r="U115" s="130" t="s">
        <v>3252</v>
      </c>
      <c r="V115" s="131" t="s">
        <v>3253</v>
      </c>
    </row>
    <row r="116" spans="1:22" ht="15" thickBot="1">
      <c r="A116" s="179"/>
      <c r="B116" s="386" t="s">
        <v>667</v>
      </c>
      <c r="C116" s="129" t="s">
        <v>3254</v>
      </c>
      <c r="D116" s="130" t="s">
        <v>2441</v>
      </c>
      <c r="E116" s="130" t="s">
        <v>3255</v>
      </c>
      <c r="F116" s="130" t="s">
        <v>3256</v>
      </c>
      <c r="G116" s="130" t="s">
        <v>3257</v>
      </c>
      <c r="H116" s="130" t="s">
        <v>2442</v>
      </c>
      <c r="I116" s="130" t="s">
        <v>2443</v>
      </c>
      <c r="J116" s="130" t="s">
        <v>2444</v>
      </c>
      <c r="K116" s="130" t="s">
        <v>2445</v>
      </c>
      <c r="L116" s="130" t="s">
        <v>2446</v>
      </c>
      <c r="M116" s="130">
        <v>7.03</v>
      </c>
      <c r="N116" s="130">
        <v>4.99</v>
      </c>
      <c r="O116" s="130">
        <v>20.350000000000001</v>
      </c>
      <c r="P116" s="130">
        <v>20.509999999999998</v>
      </c>
      <c r="Q116" s="130">
        <v>61.87</v>
      </c>
      <c r="R116" s="130" t="s">
        <v>3258</v>
      </c>
      <c r="S116" s="130" t="s">
        <v>3259</v>
      </c>
      <c r="T116" s="130" t="s">
        <v>3260</v>
      </c>
      <c r="U116" s="130" t="s">
        <v>3261</v>
      </c>
      <c r="V116" s="131" t="s">
        <v>2614</v>
      </c>
    </row>
    <row r="117" spans="1:22" ht="15" thickBot="1">
      <c r="A117" s="179"/>
      <c r="B117" s="386" t="s">
        <v>668</v>
      </c>
      <c r="C117" s="129" t="s">
        <v>3262</v>
      </c>
      <c r="D117" s="130" t="s">
        <v>3263</v>
      </c>
      <c r="E117" s="130" t="s">
        <v>3264</v>
      </c>
      <c r="F117" s="130" t="s">
        <v>3265</v>
      </c>
      <c r="G117" s="130" t="s">
        <v>3266</v>
      </c>
      <c r="H117" s="130" t="s">
        <v>2447</v>
      </c>
      <c r="I117" s="130" t="s">
        <v>2448</v>
      </c>
      <c r="J117" s="130" t="s">
        <v>2449</v>
      </c>
      <c r="K117" s="130" t="s">
        <v>2450</v>
      </c>
      <c r="L117" s="130" t="s">
        <v>2451</v>
      </c>
      <c r="M117" s="130">
        <v>99.580000000000013</v>
      </c>
      <c r="N117" s="130">
        <v>-51.890000000000015</v>
      </c>
      <c r="O117" s="130">
        <v>-39.370000000000005</v>
      </c>
      <c r="P117" s="130">
        <v>-20.039999999999992</v>
      </c>
      <c r="Q117" s="130">
        <v>132.57000000000002</v>
      </c>
      <c r="R117" s="130" t="s">
        <v>1821</v>
      </c>
      <c r="S117" s="130" t="s">
        <v>3267</v>
      </c>
      <c r="T117" s="130" t="s">
        <v>3268</v>
      </c>
      <c r="U117" s="130" t="s">
        <v>3269</v>
      </c>
      <c r="V117" s="131" t="s">
        <v>3270</v>
      </c>
    </row>
    <row r="118" spans="1:22" ht="15" thickBot="1">
      <c r="A118" s="179"/>
      <c r="B118" s="386" t="s">
        <v>681</v>
      </c>
      <c r="C118" s="129" t="s">
        <v>3271</v>
      </c>
      <c r="D118" s="130" t="s">
        <v>3272</v>
      </c>
      <c r="E118" s="130" t="s">
        <v>3273</v>
      </c>
      <c r="F118" s="130" t="s">
        <v>3274</v>
      </c>
      <c r="G118" s="130" t="s">
        <v>3275</v>
      </c>
      <c r="H118" s="130" t="s">
        <v>2452</v>
      </c>
      <c r="I118" s="130" t="s">
        <v>2453</v>
      </c>
      <c r="J118" s="130" t="s">
        <v>2454</v>
      </c>
      <c r="K118" s="130" t="s">
        <v>2455</v>
      </c>
      <c r="L118" s="130" t="s">
        <v>2456</v>
      </c>
      <c r="M118" s="130">
        <v>333.7299999999999</v>
      </c>
      <c r="N118" s="130">
        <v>25.730000000000018</v>
      </c>
      <c r="O118" s="130">
        <v>52.669999999999959</v>
      </c>
      <c r="P118" s="130">
        <v>30.219999999999914</v>
      </c>
      <c r="Q118" s="130">
        <v>52.799999999999955</v>
      </c>
      <c r="R118" s="130" t="s">
        <v>328</v>
      </c>
      <c r="S118" s="130" t="s">
        <v>3276</v>
      </c>
      <c r="T118" s="130" t="s">
        <v>3277</v>
      </c>
      <c r="U118" s="130" t="s">
        <v>3278</v>
      </c>
      <c r="V118" s="131" t="s">
        <v>3279</v>
      </c>
    </row>
    <row r="119" spans="1:22" ht="15" thickBot="1">
      <c r="A119" s="179"/>
      <c r="B119" s="386" t="s">
        <v>694</v>
      </c>
      <c r="C119" s="129" t="s">
        <v>3280</v>
      </c>
      <c r="D119" s="130" t="s">
        <v>3281</v>
      </c>
      <c r="E119" s="130" t="s">
        <v>3282</v>
      </c>
      <c r="F119" s="130" t="s">
        <v>3283</v>
      </c>
      <c r="G119" s="130" t="s">
        <v>3284</v>
      </c>
      <c r="H119" s="130" t="s">
        <v>2457</v>
      </c>
      <c r="I119" s="130" t="s">
        <v>2458</v>
      </c>
      <c r="J119" s="130" t="s">
        <v>2459</v>
      </c>
      <c r="K119" s="130" t="s">
        <v>2460</v>
      </c>
      <c r="L119" s="130" t="s">
        <v>2461</v>
      </c>
      <c r="M119" s="130">
        <v>-143.35</v>
      </c>
      <c r="N119" s="130">
        <v>-140.96</v>
      </c>
      <c r="O119" s="130">
        <v>-91.04</v>
      </c>
      <c r="P119" s="130">
        <v>-23.160000000000004</v>
      </c>
      <c r="Q119" s="130">
        <v>-86.82</v>
      </c>
      <c r="R119" s="130" t="s">
        <v>3285</v>
      </c>
      <c r="S119" s="130" t="s">
        <v>3286</v>
      </c>
      <c r="T119" s="130" t="s">
        <v>3287</v>
      </c>
      <c r="U119" s="130" t="s">
        <v>3288</v>
      </c>
      <c r="V119" s="131" t="s">
        <v>3289</v>
      </c>
    </row>
    <row r="120" spans="1:22" ht="15" thickBot="1">
      <c r="A120" s="179"/>
      <c r="B120" s="386" t="s">
        <v>697</v>
      </c>
      <c r="C120" s="129" t="s">
        <v>3290</v>
      </c>
      <c r="D120" s="130" t="s">
        <v>3291</v>
      </c>
      <c r="E120" s="130" t="s">
        <v>3292</v>
      </c>
      <c r="F120" s="130" t="s">
        <v>3293</v>
      </c>
      <c r="G120" s="130" t="s">
        <v>3294</v>
      </c>
      <c r="H120" s="130" t="s">
        <v>2462</v>
      </c>
      <c r="I120" s="130" t="s">
        <v>2463</v>
      </c>
      <c r="J120" s="130" t="s">
        <v>2464</v>
      </c>
      <c r="K120" s="130" t="s">
        <v>2465</v>
      </c>
      <c r="L120" s="130" t="s">
        <v>2466</v>
      </c>
      <c r="M120" s="130">
        <v>-338.05999999999995</v>
      </c>
      <c r="N120" s="130">
        <v>-276.65000000000009</v>
      </c>
      <c r="O120" s="130">
        <v>-226.99</v>
      </c>
      <c r="P120" s="130">
        <v>-176.05000000000018</v>
      </c>
      <c r="Q120" s="130">
        <v>-321.86000000000013</v>
      </c>
      <c r="R120" s="130" t="s">
        <v>328</v>
      </c>
      <c r="S120" s="130" t="s">
        <v>1618</v>
      </c>
      <c r="T120" s="130" t="s">
        <v>1149</v>
      </c>
      <c r="U120" s="130" t="s">
        <v>3295</v>
      </c>
      <c r="V120" s="131" t="s">
        <v>3296</v>
      </c>
    </row>
    <row r="121" spans="1:22" ht="15" thickBot="1">
      <c r="A121" s="200"/>
      <c r="B121" s="387" t="s">
        <v>706</v>
      </c>
      <c r="C121" s="134" t="s">
        <v>3297</v>
      </c>
      <c r="D121" s="135" t="s">
        <v>3298</v>
      </c>
      <c r="E121" s="135" t="s">
        <v>3299</v>
      </c>
      <c r="F121" s="135" t="s">
        <v>3300</v>
      </c>
      <c r="G121" s="135" t="s">
        <v>3301</v>
      </c>
      <c r="H121" s="135" t="s">
        <v>2467</v>
      </c>
      <c r="I121" s="135" t="s">
        <v>2468</v>
      </c>
      <c r="J121" s="135" t="s">
        <v>2469</v>
      </c>
      <c r="K121" s="135" t="s">
        <v>2470</v>
      </c>
      <c r="L121" s="135" t="s">
        <v>2471</v>
      </c>
      <c r="M121" s="135">
        <v>3249.7500000000009</v>
      </c>
      <c r="N121" s="135">
        <v>-805.17000000000007</v>
      </c>
      <c r="O121" s="135">
        <v>-278.47000000000025</v>
      </c>
      <c r="P121" s="135">
        <v>-669.25</v>
      </c>
      <c r="Q121" s="135">
        <v>-453.39000000000033</v>
      </c>
      <c r="R121" s="135" t="s">
        <v>328</v>
      </c>
      <c r="S121" s="135" t="s">
        <v>3302</v>
      </c>
      <c r="T121" s="135" t="s">
        <v>3303</v>
      </c>
      <c r="U121" s="135" t="s">
        <v>3304</v>
      </c>
      <c r="V121" s="136" t="s">
        <v>3305</v>
      </c>
    </row>
  </sheetData>
  <mergeCells count="8">
    <mergeCell ref="C3:G3"/>
    <mergeCell ref="H3:L3"/>
    <mergeCell ref="M3:Q3"/>
    <mergeCell ref="R3:V3"/>
    <mergeCell ref="C64:G64"/>
    <mergeCell ref="H64:L64"/>
    <mergeCell ref="M64:Q64"/>
    <mergeCell ref="R64:V6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A76D-83BE-4744-B636-1DAC5EB87050}">
  <dimension ref="A1:G5"/>
  <sheetViews>
    <sheetView workbookViewId="0"/>
  </sheetViews>
  <sheetFormatPr defaultRowHeight="14.5"/>
  <cols>
    <col min="1" max="1" width="22.453125" style="188" customWidth="1"/>
    <col min="2" max="2" width="18.453125" bestFit="1" customWidth="1"/>
    <col min="3" max="5" width="18.453125" style="106" bestFit="1" customWidth="1"/>
    <col min="6" max="7" width="19.54296875" style="106" bestFit="1" customWidth="1"/>
  </cols>
  <sheetData>
    <row r="1" spans="1:7" ht="15.5">
      <c r="A1" s="202" t="s">
        <v>3604</v>
      </c>
      <c r="B1" s="143"/>
      <c r="C1" s="122"/>
      <c r="D1" s="122"/>
      <c r="E1" s="122"/>
      <c r="F1" s="122"/>
      <c r="G1" s="122"/>
    </row>
    <row r="2" spans="1:7" ht="15" thickBot="1"/>
    <row r="3" spans="1:7">
      <c r="A3" s="388" t="s">
        <v>583</v>
      </c>
      <c r="B3" s="455" t="s">
        <v>3605</v>
      </c>
      <c r="C3" s="455"/>
      <c r="D3" s="455"/>
      <c r="E3" s="455"/>
      <c r="F3" s="456"/>
    </row>
    <row r="4" spans="1:7" ht="15" thickBot="1">
      <c r="A4" s="390" t="s">
        <v>585</v>
      </c>
      <c r="B4" s="391" t="s">
        <v>556</v>
      </c>
      <c r="C4" s="391" t="s">
        <v>557</v>
      </c>
      <c r="D4" s="391" t="s">
        <v>2118</v>
      </c>
      <c r="E4" s="391" t="s">
        <v>2119</v>
      </c>
      <c r="F4" s="392" t="s">
        <v>2120</v>
      </c>
    </row>
    <row r="5" spans="1:7" ht="15" thickBot="1">
      <c r="A5" s="389" t="s">
        <v>706</v>
      </c>
      <c r="B5" s="375" t="s">
        <v>3606</v>
      </c>
      <c r="C5" s="375" t="s">
        <v>3607</v>
      </c>
      <c r="D5" s="375" t="s">
        <v>3608</v>
      </c>
      <c r="E5" s="375" t="s">
        <v>3609</v>
      </c>
      <c r="F5" s="376" t="s">
        <v>3610</v>
      </c>
    </row>
  </sheetData>
  <mergeCells count="1">
    <mergeCell ref="B3:F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D16A7-B8A2-4A8D-B4B5-48BD6DEC9853}">
  <dimension ref="A1:D9"/>
  <sheetViews>
    <sheetView workbookViewId="0">
      <selection activeCell="B18" sqref="B18"/>
    </sheetView>
  </sheetViews>
  <sheetFormatPr defaultRowHeight="14.5"/>
  <cols>
    <col min="1" max="1" width="39.453125" customWidth="1"/>
    <col min="2" max="2" width="15.54296875" customWidth="1"/>
    <col min="3" max="3" width="34.81640625" customWidth="1"/>
  </cols>
  <sheetData>
    <row r="1" spans="1:4">
      <c r="A1" s="323" t="s">
        <v>2483</v>
      </c>
      <c r="B1" s="143"/>
      <c r="C1" s="143"/>
      <c r="D1" s="143"/>
    </row>
    <row r="3" spans="1:4" ht="15" thickBot="1"/>
    <row r="4" spans="1:4" ht="28">
      <c r="A4" s="457" t="s">
        <v>2476</v>
      </c>
      <c r="B4" s="459" t="s">
        <v>2477</v>
      </c>
      <c r="C4" s="393" t="s">
        <v>2478</v>
      </c>
    </row>
    <row r="5" spans="1:4" ht="15" thickBot="1">
      <c r="A5" s="458"/>
      <c r="B5" s="460"/>
      <c r="C5" s="394" t="s">
        <v>2479</v>
      </c>
    </row>
    <row r="6" spans="1:4">
      <c r="A6" s="395" t="s">
        <v>2480</v>
      </c>
      <c r="B6" s="127" t="s">
        <v>3611</v>
      </c>
      <c r="C6" s="128" t="s">
        <v>3612</v>
      </c>
    </row>
    <row r="7" spans="1:4">
      <c r="A7" s="396" t="s">
        <v>2481</v>
      </c>
      <c r="B7" s="130" t="s">
        <v>2003</v>
      </c>
      <c r="C7" s="131" t="s">
        <v>3613</v>
      </c>
    </row>
    <row r="8" spans="1:4">
      <c r="A8" s="396" t="s">
        <v>2482</v>
      </c>
      <c r="B8" s="130" t="s">
        <v>3614</v>
      </c>
      <c r="C8" s="131" t="s">
        <v>3615</v>
      </c>
    </row>
    <row r="9" spans="1:4" ht="15" thickBot="1">
      <c r="A9" s="397" t="s">
        <v>318</v>
      </c>
      <c r="B9" s="135" t="s">
        <v>3616</v>
      </c>
      <c r="C9" s="136" t="s">
        <v>3617</v>
      </c>
    </row>
  </sheetData>
  <mergeCells count="2">
    <mergeCell ref="A4:A5"/>
    <mergeCell ref="B4:B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82626-EF53-4A37-9D4D-E6036D8AC108}">
  <dimension ref="A1:E17"/>
  <sheetViews>
    <sheetView workbookViewId="0">
      <selection activeCell="G15" sqref="G15"/>
    </sheetView>
  </sheetViews>
  <sheetFormatPr defaultRowHeight="14.5"/>
  <cols>
    <col min="1" max="1" width="33.453125" customWidth="1"/>
    <col min="2" max="2" width="25.54296875" bestFit="1" customWidth="1"/>
    <col min="3" max="3" width="21.26953125" customWidth="1"/>
    <col min="4" max="4" width="17.81640625" customWidth="1"/>
    <col min="5" max="5" width="16" customWidth="1"/>
  </cols>
  <sheetData>
    <row r="1" spans="1:5">
      <c r="A1" s="323" t="s">
        <v>2498</v>
      </c>
      <c r="B1" s="212"/>
      <c r="C1" s="212"/>
      <c r="D1" s="143"/>
      <c r="E1" s="143"/>
    </row>
    <row r="2" spans="1:5" ht="15" thickBot="1"/>
    <row r="3" spans="1:5" ht="26.5" thickBot="1">
      <c r="A3" s="337" t="s">
        <v>2485</v>
      </c>
      <c r="B3" s="338" t="s">
        <v>219</v>
      </c>
      <c r="C3" s="331" t="s">
        <v>2507</v>
      </c>
      <c r="D3" s="332" t="s">
        <v>2508</v>
      </c>
      <c r="E3" s="339" t="s">
        <v>2509</v>
      </c>
    </row>
    <row r="4" spans="1:5">
      <c r="A4" s="340" t="s">
        <v>2486</v>
      </c>
      <c r="B4" s="333">
        <v>6443</v>
      </c>
      <c r="C4" s="468">
        <v>2008</v>
      </c>
      <c r="D4" s="333">
        <v>10322436</v>
      </c>
      <c r="E4" s="334">
        <f>B4/D4</f>
        <v>6.2417437124337709E-4</v>
      </c>
    </row>
    <row r="5" spans="1:5">
      <c r="A5" s="324" t="s">
        <v>2487</v>
      </c>
      <c r="B5" s="335">
        <v>6486</v>
      </c>
      <c r="C5" s="469">
        <v>2009</v>
      </c>
      <c r="D5" s="335">
        <v>10515210</v>
      </c>
      <c r="E5" s="336">
        <f t="shared" ref="E5:E13" si="0">B5/D5</f>
        <v>6.1682077676052116E-4</v>
      </c>
    </row>
    <row r="6" spans="1:5">
      <c r="A6" s="324" t="s">
        <v>2488</v>
      </c>
      <c r="B6" s="335">
        <v>6126</v>
      </c>
      <c r="C6" s="469">
        <v>2010</v>
      </c>
      <c r="D6" s="335">
        <v>10694806</v>
      </c>
      <c r="E6" s="336">
        <f t="shared" si="0"/>
        <v>5.7280141406959605E-4</v>
      </c>
    </row>
    <row r="7" spans="1:5">
      <c r="A7" s="324" t="s">
        <v>2489</v>
      </c>
      <c r="B7" s="335">
        <v>6306</v>
      </c>
      <c r="C7" s="469">
        <v>2011</v>
      </c>
      <c r="D7" s="335">
        <v>10876676</v>
      </c>
      <c r="E7" s="336">
        <f t="shared" si="0"/>
        <v>5.7977271732650678E-4</v>
      </c>
    </row>
    <row r="8" spans="1:5">
      <c r="A8" s="324" t="s">
        <v>2490</v>
      </c>
      <c r="B8" s="335">
        <v>6068</v>
      </c>
      <c r="C8" s="469">
        <v>2012</v>
      </c>
      <c r="D8" s="335">
        <v>11066407</v>
      </c>
      <c r="E8" s="336">
        <f t="shared" si="0"/>
        <v>5.4832611885682501E-4</v>
      </c>
    </row>
    <row r="9" spans="1:5">
      <c r="A9" s="324" t="s">
        <v>2491</v>
      </c>
      <c r="B9" s="335">
        <v>6113</v>
      </c>
      <c r="C9" s="469">
        <v>2013</v>
      </c>
      <c r="D9" s="335">
        <v>11235920</v>
      </c>
      <c r="E9" s="336">
        <f t="shared" si="0"/>
        <v>5.4405869746313612E-4</v>
      </c>
    </row>
    <row r="10" spans="1:5">
      <c r="A10" s="324" t="s">
        <v>2492</v>
      </c>
      <c r="B10" s="335">
        <v>6521</v>
      </c>
      <c r="C10" s="469">
        <v>2014</v>
      </c>
      <c r="D10" s="335">
        <v>11350942</v>
      </c>
      <c r="E10" s="336">
        <f t="shared" si="0"/>
        <v>5.7448976481423307E-4</v>
      </c>
    </row>
    <row r="11" spans="1:5">
      <c r="A11" s="324" t="s">
        <v>2493</v>
      </c>
      <c r="B11" s="335">
        <v>6446</v>
      </c>
      <c r="C11" s="469">
        <v>2015</v>
      </c>
      <c r="D11" s="335">
        <v>11484464</v>
      </c>
      <c r="E11" s="336">
        <f t="shared" si="0"/>
        <v>5.6128000401237707E-4</v>
      </c>
    </row>
    <row r="12" spans="1:5">
      <c r="A12" s="324" t="s">
        <v>2494</v>
      </c>
      <c r="B12" s="335">
        <v>6541</v>
      </c>
      <c r="C12" s="469">
        <v>2016</v>
      </c>
      <c r="D12" s="335">
        <v>11662710</v>
      </c>
      <c r="E12" s="336">
        <f t="shared" si="0"/>
        <v>5.6084735022992086E-4</v>
      </c>
    </row>
    <row r="13" spans="1:5">
      <c r="A13" s="324" t="s">
        <v>2495</v>
      </c>
      <c r="B13" s="335">
        <v>6319</v>
      </c>
      <c r="C13" s="469">
        <v>2017</v>
      </c>
      <c r="D13" s="335">
        <v>11833510</v>
      </c>
      <c r="E13" s="336">
        <f t="shared" si="0"/>
        <v>5.3399202772465651E-4</v>
      </c>
    </row>
    <row r="14" spans="1:5">
      <c r="A14" s="324" t="s">
        <v>2496</v>
      </c>
      <c r="B14" s="461">
        <v>55831</v>
      </c>
      <c r="C14" s="63"/>
      <c r="D14" s="63"/>
      <c r="E14" s="269"/>
    </row>
    <row r="15" spans="1:5" ht="15" thickBot="1">
      <c r="A15" s="325" t="s">
        <v>2497</v>
      </c>
      <c r="B15" s="462"/>
      <c r="C15" s="341"/>
      <c r="D15" s="341"/>
      <c r="E15" s="342"/>
    </row>
    <row r="17" spans="1:5" ht="30.75" customHeight="1">
      <c r="A17" s="463" t="s">
        <v>2510</v>
      </c>
      <c r="B17" s="464"/>
      <c r="C17" s="464"/>
      <c r="D17" s="464"/>
      <c r="E17" s="464"/>
    </row>
  </sheetData>
  <mergeCells count="2">
    <mergeCell ref="B14:B15"/>
    <mergeCell ref="A17:E17"/>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C25A-828E-4AA5-8055-515D749CC403}">
  <dimension ref="A1:S300"/>
  <sheetViews>
    <sheetView tabSelected="1" zoomScale="160" zoomScaleNormal="160" workbookViewId="0">
      <selection activeCell="E15" sqref="E15"/>
    </sheetView>
  </sheetViews>
  <sheetFormatPr defaultRowHeight="14.5"/>
  <cols>
    <col min="1" max="1" width="11.54296875" bestFit="1" customWidth="1"/>
    <col min="2" max="4" width="12" bestFit="1" customWidth="1"/>
    <col min="5" max="5" width="13" customWidth="1"/>
    <col min="6" max="6" width="11.54296875" bestFit="1" customWidth="1"/>
    <col min="7" max="9" width="12" bestFit="1" customWidth="1"/>
    <col min="10" max="10" width="13" customWidth="1"/>
    <col min="11" max="11" width="14.54296875" bestFit="1" customWidth="1"/>
    <col min="12" max="13" width="12" bestFit="1" customWidth="1"/>
    <col min="14" max="14" width="13.81640625" customWidth="1"/>
    <col min="15" max="15" width="12" bestFit="1" customWidth="1"/>
    <col min="16" max="16" width="15" customWidth="1"/>
    <col min="17" max="18" width="12" bestFit="1" customWidth="1"/>
    <col min="19" max="19" width="13.26953125" customWidth="1"/>
  </cols>
  <sheetData>
    <row r="1" spans="1:19">
      <c r="A1" s="289" t="s">
        <v>2505</v>
      </c>
      <c r="B1" s="143"/>
      <c r="C1" s="143"/>
      <c r="D1" s="143"/>
    </row>
    <row r="2" spans="1:19" ht="15" thickBot="1"/>
    <row r="3" spans="1:19" ht="50.25" customHeight="1">
      <c r="A3" s="465" t="s">
        <v>3621</v>
      </c>
      <c r="B3" s="466"/>
      <c r="C3" s="466"/>
      <c r="D3" s="467"/>
      <c r="E3" s="274"/>
      <c r="F3" s="465" t="s">
        <v>3622</v>
      </c>
      <c r="G3" s="466"/>
      <c r="H3" s="466"/>
      <c r="I3" s="467"/>
      <c r="J3" s="274"/>
      <c r="K3" s="465" t="s">
        <v>3623</v>
      </c>
      <c r="L3" s="466"/>
      <c r="M3" s="466"/>
      <c r="N3" s="467"/>
      <c r="O3" s="274"/>
      <c r="P3" s="465" t="s">
        <v>3624</v>
      </c>
      <c r="Q3" s="466"/>
      <c r="R3" s="466"/>
      <c r="S3" s="467"/>
    </row>
    <row r="4" spans="1:19">
      <c r="A4" s="326"/>
      <c r="B4" s="180"/>
      <c r="C4" s="180"/>
      <c r="D4" s="327"/>
      <c r="E4" s="274"/>
      <c r="F4" s="326"/>
      <c r="G4" s="180"/>
      <c r="H4" s="180"/>
      <c r="I4" s="327"/>
      <c r="J4" s="274"/>
      <c r="K4" s="326"/>
      <c r="L4" s="180"/>
      <c r="M4" s="180"/>
      <c r="N4" s="327"/>
      <c r="O4" s="274"/>
      <c r="P4" s="326"/>
      <c r="Q4" s="180"/>
      <c r="R4" s="180"/>
      <c r="S4" s="327"/>
    </row>
    <row r="5" spans="1:19" ht="15" thickBot="1">
      <c r="A5" s="328" t="s">
        <v>2500</v>
      </c>
      <c r="B5" s="329" t="s">
        <v>2501</v>
      </c>
      <c r="C5" s="329" t="s">
        <v>2502</v>
      </c>
      <c r="D5" s="330" t="s">
        <v>2503</v>
      </c>
      <c r="E5" s="274"/>
      <c r="F5" s="328" t="s">
        <v>2500</v>
      </c>
      <c r="G5" s="329" t="s">
        <v>2501</v>
      </c>
      <c r="H5" s="329" t="s">
        <v>2502</v>
      </c>
      <c r="I5" s="330" t="s">
        <v>2503</v>
      </c>
      <c r="J5" s="274"/>
      <c r="K5" s="328" t="s">
        <v>3618</v>
      </c>
      <c r="L5" s="329" t="s">
        <v>2501</v>
      </c>
      <c r="M5" s="329" t="s">
        <v>2502</v>
      </c>
      <c r="N5" s="330" t="s">
        <v>2503</v>
      </c>
      <c r="O5" s="274"/>
      <c r="P5" s="328" t="s">
        <v>3618</v>
      </c>
      <c r="Q5" s="329" t="s">
        <v>2501</v>
      </c>
      <c r="R5" s="329" t="s">
        <v>2502</v>
      </c>
      <c r="S5" s="330" t="s">
        <v>2503</v>
      </c>
    </row>
    <row r="6" spans="1:19">
      <c r="A6" s="274">
        <v>1</v>
      </c>
      <c r="B6" s="470">
        <v>0.9940935938209905</v>
      </c>
      <c r="C6" s="470">
        <v>0.98984975006554221</v>
      </c>
      <c r="D6" s="470">
        <v>0.9965661514185824</v>
      </c>
      <c r="E6" s="274"/>
      <c r="F6" s="274">
        <v>0</v>
      </c>
      <c r="G6" s="470">
        <v>1</v>
      </c>
      <c r="H6" s="470">
        <v>1</v>
      </c>
      <c r="I6" s="470">
        <v>1</v>
      </c>
      <c r="J6" s="274"/>
      <c r="K6" s="274">
        <v>1</v>
      </c>
      <c r="L6" s="470">
        <v>0.99724517906336085</v>
      </c>
      <c r="M6" s="470">
        <v>0.98060684458947156</v>
      </c>
      <c r="N6" s="470">
        <v>0.99961148653675347</v>
      </c>
      <c r="O6" s="274"/>
      <c r="P6" s="274">
        <v>0</v>
      </c>
      <c r="Q6" s="470">
        <v>1</v>
      </c>
      <c r="R6" s="470">
        <v>1</v>
      </c>
      <c r="S6" s="470">
        <v>1</v>
      </c>
    </row>
    <row r="7" spans="1:19">
      <c r="A7" s="274">
        <v>2</v>
      </c>
      <c r="B7" s="470">
        <v>0.99318491594729674</v>
      </c>
      <c r="C7" s="470">
        <v>0.98872090586490902</v>
      </c>
      <c r="D7" s="470">
        <v>0.99588584472753228</v>
      </c>
      <c r="E7" s="274"/>
      <c r="F7" s="274">
        <v>1</v>
      </c>
      <c r="G7" s="470">
        <v>0.96418732782369143</v>
      </c>
      <c r="H7" s="470">
        <v>0.93912228763897421</v>
      </c>
      <c r="I7" s="470">
        <v>0.97904691852237191</v>
      </c>
      <c r="J7" s="274"/>
      <c r="K7" s="274">
        <v>3</v>
      </c>
      <c r="L7" s="470">
        <v>0.99448272704379481</v>
      </c>
      <c r="M7" s="470">
        <v>0.97812120669924485</v>
      </c>
      <c r="N7" s="470">
        <v>0.99861728717605125</v>
      </c>
      <c r="O7" s="274"/>
      <c r="P7" s="274">
        <v>1</v>
      </c>
      <c r="Q7" s="470">
        <v>0.98837209302325579</v>
      </c>
      <c r="R7" s="470">
        <v>0.92032174358798613</v>
      </c>
      <c r="S7" s="470">
        <v>0.99835382980447718</v>
      </c>
    </row>
    <row r="8" spans="1:19">
      <c r="A8" s="274">
        <v>3</v>
      </c>
      <c r="B8" s="470">
        <v>0.99273057701044987</v>
      </c>
      <c r="C8" s="470">
        <v>0.98816139194028008</v>
      </c>
      <c r="D8" s="470">
        <v>0.99554023279967485</v>
      </c>
      <c r="E8" s="274"/>
      <c r="F8" s="274">
        <v>2</v>
      </c>
      <c r="G8" s="470">
        <v>0.95867768595041325</v>
      </c>
      <c r="H8" s="470">
        <v>0.93239176682212133</v>
      </c>
      <c r="I8" s="470">
        <v>0.97488067646542642</v>
      </c>
      <c r="J8" s="274"/>
      <c r="K8" s="274">
        <v>13</v>
      </c>
      <c r="L8" s="470">
        <v>0.98337118819414349</v>
      </c>
      <c r="M8" s="470">
        <v>0.96336217333587815</v>
      </c>
      <c r="N8" s="470">
        <v>0.99249500729105389</v>
      </c>
      <c r="O8" s="274"/>
      <c r="P8" s="274">
        <v>3</v>
      </c>
      <c r="Q8" s="470">
        <v>0.9767441860465117</v>
      </c>
      <c r="R8" s="470">
        <v>0.91020243607978268</v>
      </c>
      <c r="S8" s="470">
        <v>0.99413254710724475</v>
      </c>
    </row>
    <row r="9" spans="1:19">
      <c r="A9" s="274">
        <v>4</v>
      </c>
      <c r="B9" s="470">
        <v>0.991821899136756</v>
      </c>
      <c r="C9" s="470">
        <v>0.9870509488494611</v>
      </c>
      <c r="D9" s="470">
        <v>0.99483963135707565</v>
      </c>
      <c r="E9" s="274"/>
      <c r="F9" s="274">
        <v>3</v>
      </c>
      <c r="G9" s="470">
        <v>0.9559228650137741</v>
      </c>
      <c r="H9" s="470">
        <v>0.92905807425207443</v>
      </c>
      <c r="I9" s="470">
        <v>0.97276270254424446</v>
      </c>
      <c r="J9" s="274"/>
      <c r="K9" s="274">
        <v>14</v>
      </c>
      <c r="L9" s="470">
        <v>0.98059330348173057</v>
      </c>
      <c r="M9" s="470">
        <v>0.95972463633913341</v>
      </c>
      <c r="N9" s="470">
        <v>0.99070096867652535</v>
      </c>
      <c r="O9" s="274"/>
      <c r="P9" s="274">
        <v>13</v>
      </c>
      <c r="Q9" s="470">
        <v>0.93023255813953487</v>
      </c>
      <c r="R9" s="470">
        <v>0.85128770819289445</v>
      </c>
      <c r="S9" s="470">
        <v>0.96803681032359945</v>
      </c>
    </row>
    <row r="10" spans="1:19">
      <c r="A10" s="274">
        <v>10</v>
      </c>
      <c r="B10" s="470">
        <v>0.99136756019990913</v>
      </c>
      <c r="C10" s="470">
        <v>0.98649961085799054</v>
      </c>
      <c r="D10" s="470">
        <v>0.99448513469969535</v>
      </c>
      <c r="E10" s="274"/>
      <c r="F10" s="274">
        <v>4</v>
      </c>
      <c r="G10" s="470">
        <v>0.95041322314049592</v>
      </c>
      <c r="H10" s="470">
        <v>0.92244620858294213</v>
      </c>
      <c r="I10" s="470">
        <v>0.96846651492600289</v>
      </c>
      <c r="J10" s="274"/>
      <c r="K10" s="274">
        <v>22</v>
      </c>
      <c r="L10" s="470">
        <v>0.97781541876931766</v>
      </c>
      <c r="M10" s="470">
        <v>0.95613016114532035</v>
      </c>
      <c r="N10" s="470">
        <v>0.98884364430543092</v>
      </c>
      <c r="O10" s="274"/>
      <c r="P10" s="274">
        <v>14</v>
      </c>
      <c r="Q10" s="470">
        <v>0.91860465116279078</v>
      </c>
      <c r="R10" s="470">
        <v>0.83683762607440704</v>
      </c>
      <c r="S10" s="470">
        <v>0.96034235307877869</v>
      </c>
    </row>
    <row r="11" spans="1:19">
      <c r="A11" s="274">
        <v>12</v>
      </c>
      <c r="B11" s="470">
        <v>0.99091322126306225</v>
      </c>
      <c r="C11" s="470">
        <v>0.98595062669620026</v>
      </c>
      <c r="D11" s="470">
        <v>0.9941281178853979</v>
      </c>
      <c r="E11" s="274"/>
      <c r="F11" s="274">
        <v>10</v>
      </c>
      <c r="G11" s="470">
        <v>0.94765840220385689</v>
      </c>
      <c r="H11" s="470">
        <v>0.91916550562890031</v>
      </c>
      <c r="I11" s="470">
        <v>0.96629133585032723</v>
      </c>
      <c r="J11" s="274"/>
      <c r="K11" s="274">
        <v>28</v>
      </c>
      <c r="L11" s="470">
        <v>0.97225964934449194</v>
      </c>
      <c r="M11" s="470">
        <v>0.949056386259581</v>
      </c>
      <c r="N11" s="470">
        <v>0.98497771260874045</v>
      </c>
      <c r="O11" s="274"/>
      <c r="P11" s="274">
        <v>22</v>
      </c>
      <c r="Q11" s="470">
        <v>0.90697674418604668</v>
      </c>
      <c r="R11" s="470">
        <v>0.82259396021601683</v>
      </c>
      <c r="S11" s="470">
        <v>0.9523569866573065</v>
      </c>
    </row>
    <row r="12" spans="1:19">
      <c r="A12" s="274">
        <v>13</v>
      </c>
      <c r="B12" s="470">
        <v>0.98818718764198088</v>
      </c>
      <c r="C12" s="470">
        <v>0.98269856392349786</v>
      </c>
      <c r="D12" s="470">
        <v>0.99194176230182951</v>
      </c>
      <c r="E12" s="274"/>
      <c r="F12" s="274">
        <v>12</v>
      </c>
      <c r="G12" s="470">
        <v>0.94490358126721774</v>
      </c>
      <c r="H12" s="470">
        <v>0.91590016615052283</v>
      </c>
      <c r="I12" s="470">
        <v>0.96409980825359987</v>
      </c>
      <c r="J12" s="274"/>
      <c r="K12" s="274">
        <v>29</v>
      </c>
      <c r="L12" s="470">
        <v>0.96948176463207902</v>
      </c>
      <c r="M12" s="470">
        <v>0.94557003775482118</v>
      </c>
      <c r="N12" s="470">
        <v>0.98298279565974567</v>
      </c>
      <c r="O12" s="274"/>
      <c r="P12" s="274">
        <v>28</v>
      </c>
      <c r="Q12" s="470">
        <v>0.88372093023255827</v>
      </c>
      <c r="R12" s="470">
        <v>0.79466626163173737</v>
      </c>
      <c r="S12" s="470">
        <v>0.93567711441491541</v>
      </c>
    </row>
    <row r="13" spans="1:19">
      <c r="A13" s="274">
        <v>15</v>
      </c>
      <c r="B13" s="470">
        <v>0.98591549295774639</v>
      </c>
      <c r="C13" s="470">
        <v>0.98003233323076289</v>
      </c>
      <c r="D13" s="470">
        <v>0.99007404706193103</v>
      </c>
      <c r="E13" s="274"/>
      <c r="F13" s="274">
        <v>13</v>
      </c>
      <c r="G13" s="470">
        <v>0.92837465564738297</v>
      </c>
      <c r="H13" s="470">
        <v>0.89658370896444228</v>
      </c>
      <c r="I13" s="470">
        <v>0.95066086896271318</v>
      </c>
      <c r="J13" s="274"/>
      <c r="K13" s="274">
        <v>33</v>
      </c>
      <c r="L13" s="470">
        <v>0.96670387991966622</v>
      </c>
      <c r="M13" s="470">
        <v>0.94211322186030955</v>
      </c>
      <c r="N13" s="470">
        <v>0.98095330325301167</v>
      </c>
      <c r="O13" s="274"/>
      <c r="P13" s="274">
        <v>29</v>
      </c>
      <c r="Q13" s="470">
        <v>0.87209302325581406</v>
      </c>
      <c r="R13" s="470">
        <v>0.7809521431571198</v>
      </c>
      <c r="S13" s="470">
        <v>0.92704081811172501</v>
      </c>
    </row>
    <row r="14" spans="1:19">
      <c r="A14" s="274">
        <v>16</v>
      </c>
      <c r="B14" s="470">
        <v>0.98500681508405263</v>
      </c>
      <c r="C14" s="470">
        <v>0.97897477509917474</v>
      </c>
      <c r="D14" s="470">
        <v>0.9893177298971465</v>
      </c>
      <c r="E14" s="274"/>
      <c r="F14" s="274">
        <v>15</v>
      </c>
      <c r="G14" s="470">
        <v>0.91460055096418746</v>
      </c>
      <c r="H14" s="470">
        <v>0.88077937851948984</v>
      </c>
      <c r="I14" s="470">
        <v>0.93915783413954457</v>
      </c>
      <c r="J14" s="274"/>
      <c r="K14" s="274">
        <v>34</v>
      </c>
      <c r="L14" s="470">
        <v>0.96392599520725342</v>
      </c>
      <c r="M14" s="470">
        <v>0.93868328529485778</v>
      </c>
      <c r="N14" s="470">
        <v>0.97889306612156068</v>
      </c>
      <c r="O14" s="274"/>
      <c r="P14" s="274">
        <v>33</v>
      </c>
      <c r="Q14" s="470">
        <v>0.86046511627906985</v>
      </c>
      <c r="R14" s="470">
        <v>0.76738673470274865</v>
      </c>
      <c r="S14" s="470">
        <v>0.91823559873386584</v>
      </c>
    </row>
    <row r="15" spans="1:19">
      <c r="A15" s="274">
        <v>19</v>
      </c>
      <c r="B15" s="470">
        <v>0.98455247614720576</v>
      </c>
      <c r="C15" s="470">
        <v>0.97844769195877912</v>
      </c>
      <c r="D15" s="470">
        <v>0.98893782681172093</v>
      </c>
      <c r="E15" s="274"/>
      <c r="F15" s="274">
        <v>16</v>
      </c>
      <c r="G15" s="470">
        <v>0.90909090909090928</v>
      </c>
      <c r="H15" s="470">
        <v>0.87451833233408105</v>
      </c>
      <c r="I15" s="470">
        <v>0.93449425317278678</v>
      </c>
      <c r="J15" s="274"/>
      <c r="K15" s="274">
        <v>42</v>
      </c>
      <c r="L15" s="470">
        <v>0.9611481104948405</v>
      </c>
      <c r="M15" s="470">
        <v>0.93527791398949944</v>
      </c>
      <c r="N15" s="470">
        <v>0.97680523662188279</v>
      </c>
      <c r="O15" s="274"/>
      <c r="P15" s="274">
        <v>34</v>
      </c>
      <c r="Q15" s="470">
        <v>0.84883720930232565</v>
      </c>
      <c r="R15" s="470">
        <v>0.75395869705043939</v>
      </c>
      <c r="S15" s="470">
        <v>0.90927779481312387</v>
      </c>
    </row>
    <row r="16" spans="1:19">
      <c r="A16" s="274">
        <v>22</v>
      </c>
      <c r="B16" s="470">
        <v>0.98409813721035888</v>
      </c>
      <c r="C16" s="470">
        <v>0.97792167789664786</v>
      </c>
      <c r="D16" s="470">
        <v>0.98855682598464123</v>
      </c>
      <c r="E16" s="274"/>
      <c r="F16" s="274">
        <v>19</v>
      </c>
      <c r="G16" s="470">
        <v>0.90633608815427014</v>
      </c>
      <c r="H16" s="470">
        <v>0.87139944982894635</v>
      </c>
      <c r="I16" s="470">
        <v>0.93215055253600709</v>
      </c>
      <c r="J16" s="274"/>
      <c r="K16" s="274">
        <v>49</v>
      </c>
      <c r="L16" s="470">
        <v>0.95836217394268164</v>
      </c>
      <c r="M16" s="470">
        <v>0.93188195555601872</v>
      </c>
      <c r="N16" s="470">
        <v>0.97468756547072755</v>
      </c>
      <c r="O16" s="274"/>
      <c r="P16" s="274">
        <v>42</v>
      </c>
      <c r="Q16" s="470">
        <v>0.83720930232558144</v>
      </c>
      <c r="R16" s="470">
        <v>0.74065814829015497</v>
      </c>
      <c r="S16" s="470">
        <v>0.90018085450627128</v>
      </c>
    </row>
    <row r="17" spans="1:19">
      <c r="A17" s="274">
        <v>23</v>
      </c>
      <c r="B17" s="470">
        <v>0.983643798273512</v>
      </c>
      <c r="C17" s="470">
        <v>0.97739669059436896</v>
      </c>
      <c r="D17" s="470">
        <v>0.98817477213655436</v>
      </c>
      <c r="E17" s="274"/>
      <c r="F17" s="274">
        <v>22</v>
      </c>
      <c r="G17" s="470">
        <v>0.90358126721763099</v>
      </c>
      <c r="H17" s="470">
        <v>0.86828794325025249</v>
      </c>
      <c r="I17" s="470">
        <v>0.92979931870795329</v>
      </c>
      <c r="J17" s="274"/>
      <c r="K17" s="274">
        <v>64</v>
      </c>
      <c r="L17" s="470">
        <v>0.95557623739052266</v>
      </c>
      <c r="M17" s="470">
        <v>0.9285072256697906</v>
      </c>
      <c r="N17" s="470">
        <v>0.97254698903388526</v>
      </c>
      <c r="O17" s="274"/>
      <c r="P17" s="274">
        <v>49</v>
      </c>
      <c r="Q17" s="470">
        <v>0.82558139534883734</v>
      </c>
      <c r="R17" s="470">
        <v>0.7274764802164565</v>
      </c>
      <c r="S17" s="470">
        <v>0.89095600095999838</v>
      </c>
    </row>
    <row r="18" spans="1:19">
      <c r="A18" s="274">
        <v>25</v>
      </c>
      <c r="B18" s="470">
        <v>0.98318945933666513</v>
      </c>
      <c r="C18" s="470">
        <v>0.9768726904704601</v>
      </c>
      <c r="D18" s="470">
        <v>0.98779170699058938</v>
      </c>
      <c r="E18" s="274"/>
      <c r="F18" s="274">
        <v>23</v>
      </c>
      <c r="G18" s="470">
        <v>0.90082644628099184</v>
      </c>
      <c r="H18" s="470">
        <v>0.86518354804316433</v>
      </c>
      <c r="I18" s="470">
        <v>0.92744083074179218</v>
      </c>
      <c r="J18" s="274"/>
      <c r="K18" s="274">
        <v>76</v>
      </c>
      <c r="L18" s="470">
        <v>0.95276571904525642</v>
      </c>
      <c r="M18" s="470">
        <v>0.92511315350767342</v>
      </c>
      <c r="N18" s="470">
        <v>0.97037008845009098</v>
      </c>
      <c r="O18" s="274"/>
      <c r="P18" s="274">
        <v>64</v>
      </c>
      <c r="Q18" s="470">
        <v>0.81395348837209314</v>
      </c>
      <c r="R18" s="470">
        <v>0.71440617914057125</v>
      </c>
      <c r="S18" s="470">
        <v>0.88161271128635732</v>
      </c>
    </row>
    <row r="19" spans="1:19">
      <c r="A19" s="274">
        <v>26</v>
      </c>
      <c r="B19" s="470">
        <v>0.98273512039981825</v>
      </c>
      <c r="C19" s="470">
        <v>0.97634964044015904</v>
      </c>
      <c r="D19" s="470">
        <v>0.98740766954696846</v>
      </c>
      <c r="E19" s="274"/>
      <c r="F19" s="274">
        <v>25</v>
      </c>
      <c r="G19" s="470">
        <v>0.8980716253443527</v>
      </c>
      <c r="H19" s="470">
        <v>0.86208601664356899</v>
      </c>
      <c r="I19" s="470">
        <v>0.92507534913536527</v>
      </c>
      <c r="J19" s="274"/>
      <c r="K19" s="274">
        <v>90</v>
      </c>
      <c r="L19" s="470">
        <v>0.94994688555695683</v>
      </c>
      <c r="M19" s="470">
        <v>0.92172537844914926</v>
      </c>
      <c r="N19" s="470">
        <v>0.96816815543516144</v>
      </c>
      <c r="O19" s="274"/>
      <c r="P19" s="274">
        <v>76</v>
      </c>
      <c r="Q19" s="470">
        <v>0.80232558139534904</v>
      </c>
      <c r="R19" s="470">
        <v>0.70144066634358504</v>
      </c>
      <c r="S19" s="470">
        <v>0.87215906937209264</v>
      </c>
    </row>
    <row r="20" spans="1:19">
      <c r="A20" s="274">
        <v>28</v>
      </c>
      <c r="B20" s="470">
        <v>0.98137210358927762</v>
      </c>
      <c r="C20" s="470">
        <v>0.97478585317805311</v>
      </c>
      <c r="D20" s="470">
        <v>0.98625007750587934</v>
      </c>
      <c r="E20" s="274"/>
      <c r="F20" s="274">
        <v>26</v>
      </c>
      <c r="G20" s="470">
        <v>0.89531680440771355</v>
      </c>
      <c r="H20" s="470">
        <v>0.85899511699616082</v>
      </c>
      <c r="I20" s="470">
        <v>0.92270311751973044</v>
      </c>
      <c r="J20" s="274"/>
      <c r="K20" s="274">
        <v>94</v>
      </c>
      <c r="L20" s="470">
        <v>0.94711966268327541</v>
      </c>
      <c r="M20" s="470">
        <v>0.91834288337069248</v>
      </c>
      <c r="N20" s="470">
        <v>0.96594241920558854</v>
      </c>
      <c r="O20" s="274"/>
      <c r="P20" s="274">
        <v>90</v>
      </c>
      <c r="Q20" s="470">
        <v>0.79069767441860483</v>
      </c>
      <c r="R20" s="470">
        <v>0.68857416141347316</v>
      </c>
      <c r="S20" s="470">
        <v>0.86260203097748334</v>
      </c>
    </row>
    <row r="21" spans="1:19">
      <c r="A21" s="274">
        <v>32</v>
      </c>
      <c r="B21" s="470">
        <v>0.98091776465243075</v>
      </c>
      <c r="C21" s="470">
        <v>0.97426627558056123</v>
      </c>
      <c r="D21" s="470">
        <v>0.98586249437554874</v>
      </c>
      <c r="E21" s="274"/>
      <c r="F21" s="274">
        <v>28</v>
      </c>
      <c r="G21" s="470">
        <v>0.88705234159779611</v>
      </c>
      <c r="H21" s="470">
        <v>0.84976009388405871</v>
      </c>
      <c r="I21" s="470">
        <v>0.91554813617837394</v>
      </c>
      <c r="J21" s="274"/>
      <c r="K21" s="274">
        <v>140</v>
      </c>
      <c r="L21" s="470">
        <v>0.94134454278886515</v>
      </c>
      <c r="M21" s="470">
        <v>0.91144544735463184</v>
      </c>
      <c r="N21" s="470">
        <v>0.96136174178948952</v>
      </c>
      <c r="O21" s="274"/>
      <c r="P21" s="274">
        <v>94</v>
      </c>
      <c r="Q21" s="470">
        <v>0.77906976744186074</v>
      </c>
      <c r="R21" s="470">
        <v>0.67580156719870998</v>
      </c>
      <c r="S21" s="470">
        <v>0.85294762642491218</v>
      </c>
    </row>
    <row r="22" spans="1:19">
      <c r="A22" s="274">
        <v>33</v>
      </c>
      <c r="B22" s="470">
        <v>0.98000908677873699</v>
      </c>
      <c r="C22" s="470">
        <v>0.97322948061747105</v>
      </c>
      <c r="D22" s="470">
        <v>0.98508492350325538</v>
      </c>
      <c r="E22" s="274"/>
      <c r="F22" s="274">
        <v>32</v>
      </c>
      <c r="G22" s="470">
        <v>0.88429752066115708</v>
      </c>
      <c r="H22" s="470">
        <v>0.84669366748556518</v>
      </c>
      <c r="I22" s="470">
        <v>0.91315105247803252</v>
      </c>
      <c r="J22" s="274"/>
      <c r="K22" s="274">
        <v>142</v>
      </c>
      <c r="L22" s="470">
        <v>0.93845698284166001</v>
      </c>
      <c r="M22" s="470">
        <v>0.90802302696745252</v>
      </c>
      <c r="N22" s="470">
        <v>0.95904692465036823</v>
      </c>
      <c r="O22" s="274"/>
      <c r="P22" s="274">
        <v>140</v>
      </c>
      <c r="Q22" s="470">
        <v>0.75581395348837233</v>
      </c>
      <c r="R22" s="470">
        <v>0.65052057765558757</v>
      </c>
      <c r="S22" s="470">
        <v>0.83336712360421472</v>
      </c>
    </row>
    <row r="23" spans="1:19">
      <c r="A23" s="274">
        <v>35</v>
      </c>
      <c r="B23" s="470">
        <v>0.97864606996819636</v>
      </c>
      <c r="C23" s="470">
        <v>0.97167982065756298</v>
      </c>
      <c r="D23" s="470">
        <v>0.98391293802273483</v>
      </c>
      <c r="E23" s="274"/>
      <c r="F23" s="274">
        <v>33</v>
      </c>
      <c r="G23" s="470">
        <v>0.87878787878787878</v>
      </c>
      <c r="H23" s="470">
        <v>0.84057763968958232</v>
      </c>
      <c r="I23" s="470">
        <v>0.90833984000333234</v>
      </c>
      <c r="J23" s="274"/>
      <c r="K23" s="274">
        <v>153</v>
      </c>
      <c r="L23" s="470">
        <v>0.93556942289445488</v>
      </c>
      <c r="M23" s="470">
        <v>0.90461654300833749</v>
      </c>
      <c r="N23" s="470">
        <v>0.95671716084637914</v>
      </c>
      <c r="O23" s="274"/>
      <c r="P23" s="274">
        <v>142</v>
      </c>
      <c r="Q23" s="470">
        <v>0.74418604651162823</v>
      </c>
      <c r="R23" s="470">
        <v>0.63800461601878622</v>
      </c>
      <c r="S23" s="470">
        <v>0.82344971578228476</v>
      </c>
    </row>
    <row r="24" spans="1:19">
      <c r="A24" s="274">
        <v>42</v>
      </c>
      <c r="B24" s="470">
        <v>0.97819173103134949</v>
      </c>
      <c r="C24" s="470">
        <v>0.97116465329172752</v>
      </c>
      <c r="D24" s="470">
        <v>0.98352086770558644</v>
      </c>
      <c r="E24" s="274"/>
      <c r="F24" s="274">
        <v>35</v>
      </c>
      <c r="G24" s="470">
        <v>0.87052341597796135</v>
      </c>
      <c r="H24" s="470">
        <v>0.83144335126192193</v>
      </c>
      <c r="I24" s="470">
        <v>0.90108280462781931</v>
      </c>
      <c r="J24" s="274"/>
      <c r="K24" s="274">
        <v>161</v>
      </c>
      <c r="L24" s="470">
        <v>0.93268186294724975</v>
      </c>
      <c r="M24" s="470">
        <v>0.90122497268083956</v>
      </c>
      <c r="N24" s="470">
        <v>0.95437334312022348</v>
      </c>
      <c r="O24" s="274"/>
      <c r="P24" s="274">
        <v>153</v>
      </c>
      <c r="Q24" s="470">
        <v>0.73255813953488402</v>
      </c>
      <c r="R24" s="470">
        <v>0.62556730950279615</v>
      </c>
      <c r="S24" s="470">
        <v>0.81345250077209841</v>
      </c>
    </row>
    <row r="25" spans="1:19">
      <c r="A25" s="274">
        <v>45</v>
      </c>
      <c r="B25" s="470">
        <v>0.97728305315765562</v>
      </c>
      <c r="C25" s="470">
        <v>0.97013627662375823</v>
      </c>
      <c r="D25" s="470">
        <v>0.98273473929275568</v>
      </c>
      <c r="E25" s="274"/>
      <c r="F25" s="274">
        <v>42</v>
      </c>
      <c r="G25" s="470">
        <v>0.8677685950413222</v>
      </c>
      <c r="H25" s="470">
        <v>0.8284086283791684</v>
      </c>
      <c r="I25" s="470">
        <v>0.89865364914385537</v>
      </c>
      <c r="J25" s="274"/>
      <c r="K25" s="274">
        <v>183</v>
      </c>
      <c r="L25" s="470">
        <v>0.92977631197233623</v>
      </c>
      <c r="M25" s="470">
        <v>0.89782101591578667</v>
      </c>
      <c r="N25" s="470">
        <v>0.95200415524228932</v>
      </c>
      <c r="O25" s="274"/>
      <c r="P25" s="274">
        <v>161</v>
      </c>
      <c r="Q25" s="470">
        <v>0.72093023255813982</v>
      </c>
      <c r="R25" s="470">
        <v>0.61320581576327127</v>
      </c>
      <c r="S25" s="470">
        <v>0.80337868327212891</v>
      </c>
    </row>
    <row r="26" spans="1:19">
      <c r="A26" s="274">
        <v>55</v>
      </c>
      <c r="B26" s="470">
        <v>0.97682871422080875</v>
      </c>
      <c r="C26" s="470">
        <v>0.96962303041577913</v>
      </c>
      <c r="D26" s="470">
        <v>0.98234071927850886</v>
      </c>
      <c r="E26" s="274"/>
      <c r="F26" s="274">
        <v>45</v>
      </c>
      <c r="G26" s="470">
        <v>0.86225895316804402</v>
      </c>
      <c r="H26" s="470">
        <v>0.82235348358909732</v>
      </c>
      <c r="I26" s="470">
        <v>0.89378090657714215</v>
      </c>
      <c r="J26" s="274"/>
      <c r="K26" s="274">
        <v>184</v>
      </c>
      <c r="L26" s="470">
        <v>0.92686165268715648</v>
      </c>
      <c r="M26" s="470">
        <v>0.89441746619734264</v>
      </c>
      <c r="N26" s="470">
        <v>0.94961603671136552</v>
      </c>
      <c r="O26" s="274"/>
      <c r="P26" s="274">
        <v>183</v>
      </c>
      <c r="Q26" s="470">
        <v>0.70930232558139561</v>
      </c>
      <c r="R26" s="470">
        <v>0.60091758973375575</v>
      </c>
      <c r="S26" s="470">
        <v>0.79323111936112589</v>
      </c>
    </row>
    <row r="27" spans="1:19">
      <c r="A27" s="274">
        <v>62</v>
      </c>
      <c r="B27" s="470">
        <v>0.97637437528396187</v>
      </c>
      <c r="C27" s="470">
        <v>0.96911038912972824</v>
      </c>
      <c r="D27" s="470">
        <v>0.98194608592930621</v>
      </c>
      <c r="E27" s="274"/>
      <c r="F27" s="274">
        <v>55</v>
      </c>
      <c r="G27" s="470">
        <v>0.85950413223140487</v>
      </c>
      <c r="H27" s="470">
        <v>0.81933282989144085</v>
      </c>
      <c r="I27" s="470">
        <v>0.89133755850208729</v>
      </c>
      <c r="J27" s="274"/>
      <c r="K27" s="274">
        <v>214</v>
      </c>
      <c r="L27" s="470">
        <v>0.92393779889319072</v>
      </c>
      <c r="M27" s="470">
        <v>0.8910137469481445</v>
      </c>
      <c r="N27" s="470">
        <v>0.94720944761906878</v>
      </c>
      <c r="O27" s="274"/>
      <c r="P27" s="274">
        <v>184</v>
      </c>
      <c r="Q27" s="470">
        <v>0.6976744186046514</v>
      </c>
      <c r="R27" s="470">
        <v>0.58870035012723232</v>
      </c>
      <c r="S27" s="470">
        <v>0.78301236026380971</v>
      </c>
    </row>
    <row r="28" spans="1:19">
      <c r="A28" s="274">
        <v>63</v>
      </c>
      <c r="B28" s="470">
        <v>0.97592003634711499</v>
      </c>
      <c r="C28" s="470">
        <v>0.96859833639198134</v>
      </c>
      <c r="D28" s="470">
        <v>0.98155085609968973</v>
      </c>
      <c r="E28" s="274"/>
      <c r="F28" s="274">
        <v>62</v>
      </c>
      <c r="G28" s="470">
        <v>0.85674931129476573</v>
      </c>
      <c r="H28" s="470">
        <v>0.81631664316875163</v>
      </c>
      <c r="I28" s="470">
        <v>0.88888970908142984</v>
      </c>
      <c r="J28" s="274"/>
      <c r="K28" s="274">
        <v>223</v>
      </c>
      <c r="L28" s="470">
        <v>0.92099532182665189</v>
      </c>
      <c r="M28" s="470">
        <v>0.88759588379070409</v>
      </c>
      <c r="N28" s="470">
        <v>0.94477838430089478</v>
      </c>
      <c r="O28" s="274"/>
      <c r="P28" s="274">
        <v>214</v>
      </c>
      <c r="Q28" s="470">
        <v>0.6860465116279072</v>
      </c>
      <c r="R28" s="470">
        <v>0.57655205101698381</v>
      </c>
      <c r="S28" s="470">
        <v>0.77272468876948885</v>
      </c>
    </row>
    <row r="29" spans="1:19">
      <c r="A29" s="274">
        <v>64</v>
      </c>
      <c r="B29" s="470">
        <v>0.97546569741026812</v>
      </c>
      <c r="C29" s="470">
        <v>0.96808685656681559</v>
      </c>
      <c r="D29" s="470">
        <v>0.98115504587059632</v>
      </c>
      <c r="E29" s="274"/>
      <c r="F29" s="274">
        <v>63</v>
      </c>
      <c r="G29" s="470">
        <v>0.85399449035812669</v>
      </c>
      <c r="H29" s="470">
        <v>0.81330482056382902</v>
      </c>
      <c r="I29" s="470">
        <v>0.88643746414068469</v>
      </c>
      <c r="J29" s="274"/>
      <c r="K29" s="274">
        <v>224</v>
      </c>
      <c r="L29" s="470">
        <v>0.91511036769357423</v>
      </c>
      <c r="M29" s="470">
        <v>0.88079667241079718</v>
      </c>
      <c r="N29" s="470">
        <v>0.93988284667783051</v>
      </c>
      <c r="O29" s="274"/>
      <c r="P29" s="274">
        <v>223</v>
      </c>
      <c r="Q29" s="470">
        <v>0.67441860465116299</v>
      </c>
      <c r="R29" s="470">
        <v>0.56447085765047333</v>
      </c>
      <c r="S29" s="470">
        <v>0.76237014972133765</v>
      </c>
    </row>
    <row r="30" spans="1:19">
      <c r="A30" s="274">
        <v>66</v>
      </c>
      <c r="B30" s="470">
        <v>0.97501135847342124</v>
      </c>
      <c r="C30" s="470">
        <v>0.96757593471070868</v>
      </c>
      <c r="D30" s="470">
        <v>0.98075867059831112</v>
      </c>
      <c r="E30" s="274"/>
      <c r="F30" s="274">
        <v>64</v>
      </c>
      <c r="G30" s="470">
        <v>0.85123966942148765</v>
      </c>
      <c r="H30" s="470">
        <v>0.81029726385265111</v>
      </c>
      <c r="I30" s="470">
        <v>0.88398092465837863</v>
      </c>
      <c r="J30" s="274"/>
      <c r="K30" s="274">
        <v>238</v>
      </c>
      <c r="L30" s="470">
        <v>0.91215839876553051</v>
      </c>
      <c r="M30" s="470">
        <v>0.87740070698273187</v>
      </c>
      <c r="N30" s="470">
        <v>0.93741275131378865</v>
      </c>
      <c r="O30" s="274"/>
      <c r="P30" s="274">
        <v>224</v>
      </c>
      <c r="Q30" s="470">
        <v>0.65116279069767469</v>
      </c>
      <c r="R30" s="470">
        <v>0.54050338415521659</v>
      </c>
      <c r="S30" s="470">
        <v>0.74146760860106531</v>
      </c>
    </row>
    <row r="31" spans="1:19">
      <c r="A31" s="274">
        <v>69</v>
      </c>
      <c r="B31" s="470">
        <v>0.97455701953657436</v>
      </c>
      <c r="C31" s="470">
        <v>0.96706555653020609</v>
      </c>
      <c r="D31" s="470">
        <v>0.98036174495950457</v>
      </c>
      <c r="E31" s="274"/>
      <c r="F31" s="274">
        <v>66</v>
      </c>
      <c r="G31" s="470">
        <v>0.84848484848484862</v>
      </c>
      <c r="H31" s="470">
        <v>0.80729387916070527</v>
      </c>
      <c r="I31" s="470">
        <v>0.88152018706926893</v>
      </c>
      <c r="J31" s="274"/>
      <c r="K31" s="274">
        <v>245</v>
      </c>
      <c r="L31" s="470">
        <v>0.90917748896564321</v>
      </c>
      <c r="M31" s="470">
        <v>0.87397492685459899</v>
      </c>
      <c r="N31" s="470">
        <v>0.93491236448977477</v>
      </c>
      <c r="O31" s="274"/>
      <c r="P31" s="274">
        <v>238</v>
      </c>
      <c r="Q31" s="470">
        <v>0.63953488372093048</v>
      </c>
      <c r="R31" s="470">
        <v>0.52861431910899559</v>
      </c>
      <c r="S31" s="470">
        <v>0.7309227182746163</v>
      </c>
    </row>
    <row r="32" spans="1:19">
      <c r="A32" s="274">
        <v>71</v>
      </c>
      <c r="B32" s="470">
        <v>0.97364834166288061</v>
      </c>
      <c r="C32" s="470">
        <v>0.96604637704208129</v>
      </c>
      <c r="D32" s="470">
        <v>0.97956629813670548</v>
      </c>
      <c r="E32" s="274"/>
      <c r="F32" s="274">
        <v>69</v>
      </c>
      <c r="G32" s="470">
        <v>0.84573002754820947</v>
      </c>
      <c r="H32" s="470">
        <v>0.8042945767013715</v>
      </c>
      <c r="I32" s="470">
        <v>0.87905534354341042</v>
      </c>
      <c r="J32" s="274"/>
      <c r="K32" s="274">
        <v>269</v>
      </c>
      <c r="L32" s="470">
        <v>0.90617690319347932</v>
      </c>
      <c r="M32" s="470">
        <v>0.87053248502026681</v>
      </c>
      <c r="N32" s="470">
        <v>0.93238829919430954</v>
      </c>
      <c r="O32" s="274"/>
      <c r="P32" s="274">
        <v>245</v>
      </c>
      <c r="Q32" s="470">
        <v>0.62790697674418627</v>
      </c>
      <c r="R32" s="470">
        <v>0.51678676188431916</v>
      </c>
      <c r="S32" s="470">
        <v>0.72031721795622405</v>
      </c>
    </row>
    <row r="33" spans="1:19">
      <c r="A33" s="274">
        <v>74</v>
      </c>
      <c r="B33" s="470">
        <v>0.97319400272603374</v>
      </c>
      <c r="C33" s="470">
        <v>0.96553755006221975</v>
      </c>
      <c r="D33" s="470">
        <v>0.97916780326571351</v>
      </c>
      <c r="E33" s="274"/>
      <c r="F33" s="274">
        <v>71</v>
      </c>
      <c r="G33" s="470">
        <v>0.84022038567493118</v>
      </c>
      <c r="H33" s="470">
        <v>0.79830787834195704</v>
      </c>
      <c r="I33" s="470">
        <v>0.87411368756176477</v>
      </c>
      <c r="J33" s="274"/>
      <c r="K33" s="274">
        <v>287</v>
      </c>
      <c r="L33" s="470">
        <v>0.90316634869781987</v>
      </c>
      <c r="M33" s="470">
        <v>0.86708688224135821</v>
      </c>
      <c r="N33" s="470">
        <v>0.92984759699431441</v>
      </c>
      <c r="O33" s="274"/>
      <c r="P33" s="274">
        <v>269</v>
      </c>
      <c r="Q33" s="470">
        <v>0.61627906976744207</v>
      </c>
      <c r="R33" s="470">
        <v>0.50501967737562736</v>
      </c>
      <c r="S33" s="470">
        <v>0.70965227773546835</v>
      </c>
    </row>
    <row r="34" spans="1:19">
      <c r="A34" s="274">
        <v>78</v>
      </c>
      <c r="B34" s="470">
        <v>0.97273966378918686</v>
      </c>
      <c r="C34" s="470">
        <v>0.96502921534933439</v>
      </c>
      <c r="D34" s="470">
        <v>0.97876881072232302</v>
      </c>
      <c r="E34" s="274"/>
      <c r="F34" s="274">
        <v>74</v>
      </c>
      <c r="G34" s="470">
        <v>0.83746556473829215</v>
      </c>
      <c r="H34" s="470">
        <v>0.79532032122268048</v>
      </c>
      <c r="I34" s="470">
        <v>0.87163704034059097</v>
      </c>
      <c r="J34" s="274"/>
      <c r="K34" s="274">
        <v>315</v>
      </c>
      <c r="L34" s="470">
        <v>0.90010476785477644</v>
      </c>
      <c r="M34" s="470">
        <v>0.86358082908933553</v>
      </c>
      <c r="N34" s="470">
        <v>0.92726135729145875</v>
      </c>
      <c r="O34" s="274"/>
      <c r="P34" s="274">
        <v>287</v>
      </c>
      <c r="Q34" s="470">
        <v>0.60465116279069786</v>
      </c>
      <c r="R34" s="470">
        <v>0.49331215464585509</v>
      </c>
      <c r="S34" s="470">
        <v>0.69892893592388428</v>
      </c>
    </row>
    <row r="35" spans="1:19">
      <c r="A35" s="274">
        <v>79</v>
      </c>
      <c r="B35" s="470">
        <v>0.97228532485233998</v>
      </c>
      <c r="C35" s="470">
        <v>0.96452136133174049</v>
      </c>
      <c r="D35" s="470">
        <v>0.97836933234773382</v>
      </c>
      <c r="E35" s="274"/>
      <c r="F35" s="274">
        <v>78</v>
      </c>
      <c r="G35" s="470">
        <v>0.834710743801653</v>
      </c>
      <c r="H35" s="470">
        <v>0.7923365234988099</v>
      </c>
      <c r="I35" s="470">
        <v>0.869156618074586</v>
      </c>
      <c r="J35" s="274"/>
      <c r="K35" s="274">
        <v>317</v>
      </c>
      <c r="L35" s="470">
        <v>0.89702221727993126</v>
      </c>
      <c r="M35" s="470">
        <v>0.86005656617262294</v>
      </c>
      <c r="N35" s="470">
        <v>0.92465080952340484</v>
      </c>
      <c r="O35" s="274"/>
      <c r="P35" s="274">
        <v>315</v>
      </c>
      <c r="Q35" s="470">
        <v>0.59302325581395365</v>
      </c>
      <c r="R35" s="470">
        <v>0.48166339880849368</v>
      </c>
      <c r="S35" s="470">
        <v>0.68814810876729704</v>
      </c>
    </row>
    <row r="36" spans="1:19">
      <c r="A36" s="274">
        <v>84</v>
      </c>
      <c r="B36" s="470">
        <v>0.97183098591549311</v>
      </c>
      <c r="C36" s="470">
        <v>0.96401397689356105</v>
      </c>
      <c r="D36" s="470">
        <v>0.97796937950991625</v>
      </c>
      <c r="E36" s="274"/>
      <c r="F36" s="274">
        <v>79</v>
      </c>
      <c r="G36" s="470">
        <v>0.83195592286501385</v>
      </c>
      <c r="H36" s="470">
        <v>0.78935641253854449</v>
      </c>
      <c r="I36" s="470">
        <v>0.86667249509947542</v>
      </c>
      <c r="J36" s="274"/>
      <c r="K36" s="274">
        <v>334</v>
      </c>
      <c r="L36" s="470">
        <v>0.89393966670508618</v>
      </c>
      <c r="M36" s="470">
        <v>0.85654303061054038</v>
      </c>
      <c r="N36" s="470">
        <v>0.92203105503320604</v>
      </c>
      <c r="O36" s="274"/>
      <c r="P36" s="274">
        <v>317</v>
      </c>
      <c r="Q36" s="470">
        <v>0.58139534883720945</v>
      </c>
      <c r="R36" s="470">
        <v>0.47007272413411644</v>
      </c>
      <c r="S36" s="470">
        <v>0.67731059870854637</v>
      </c>
    </row>
    <row r="37" spans="1:19">
      <c r="A37" s="274">
        <v>87</v>
      </c>
      <c r="B37" s="470">
        <v>0.97137664697864623</v>
      </c>
      <c r="C37" s="470">
        <v>0.96350705134997183</v>
      </c>
      <c r="D37" s="470">
        <v>0.97756896312975317</v>
      </c>
      <c r="E37" s="274"/>
      <c r="F37" s="274">
        <v>84</v>
      </c>
      <c r="G37" s="470">
        <v>0.82920110192837471</v>
      </c>
      <c r="H37" s="470">
        <v>0.78637991859036327</v>
      </c>
      <c r="I37" s="470">
        <v>0.8641847427667777</v>
      </c>
      <c r="J37" s="274"/>
      <c r="K37" s="274">
        <v>343</v>
      </c>
      <c r="L37" s="470">
        <v>0.8908571161302411</v>
      </c>
      <c r="M37" s="470">
        <v>0.85303974146317418</v>
      </c>
      <c r="N37" s="470">
        <v>0.91940244570182372</v>
      </c>
      <c r="O37" s="274"/>
      <c r="P37" s="274">
        <v>334</v>
      </c>
      <c r="Q37" s="470">
        <v>0.56976744186046524</v>
      </c>
      <c r="R37" s="470">
        <v>0.45853954824216608</v>
      </c>
      <c r="S37" s="470">
        <v>0.66641710138687604</v>
      </c>
    </row>
    <row r="38" spans="1:19">
      <c r="A38" s="274">
        <v>89</v>
      </c>
      <c r="B38" s="470">
        <v>0.97046796910495248</v>
      </c>
      <c r="C38" s="470">
        <v>0.9624945362257562</v>
      </c>
      <c r="D38" s="470">
        <v>0.97676678133466888</v>
      </c>
      <c r="E38" s="274"/>
      <c r="F38" s="274">
        <v>87</v>
      </c>
      <c r="G38" s="470">
        <v>0.82644628099173556</v>
      </c>
      <c r="H38" s="470">
        <v>0.78340697462893982</v>
      </c>
      <c r="I38" s="470">
        <v>0.8616934296062202</v>
      </c>
      <c r="J38" s="274"/>
      <c r="K38" s="274">
        <v>357</v>
      </c>
      <c r="L38" s="470">
        <v>0.88776386225478887</v>
      </c>
      <c r="M38" s="470">
        <v>0.84953164497415534</v>
      </c>
      <c r="N38" s="470">
        <v>0.91675757462765062</v>
      </c>
      <c r="O38" s="274"/>
      <c r="P38" s="274">
        <v>343</v>
      </c>
      <c r="Q38" s="470">
        <v>0.55813953488372103</v>
      </c>
      <c r="R38" s="470">
        <v>0.44706338726436873</v>
      </c>
      <c r="S38" s="470">
        <v>0.65546821152531687</v>
      </c>
    </row>
    <row r="39" spans="1:19">
      <c r="A39" s="274">
        <v>90</v>
      </c>
      <c r="B39" s="470">
        <v>0.9700136301681056</v>
      </c>
      <c r="C39" s="470">
        <v>0.96198892723091656</v>
      </c>
      <c r="D39" s="470">
        <v>0.97636503573662925</v>
      </c>
      <c r="E39" s="274"/>
      <c r="F39" s="274">
        <v>89</v>
      </c>
      <c r="G39" s="470">
        <v>0.82093663911845727</v>
      </c>
      <c r="H39" s="470">
        <v>0.77747148134439914</v>
      </c>
      <c r="I39" s="470">
        <v>0.8567003817077038</v>
      </c>
      <c r="J39" s="274"/>
      <c r="K39" s="274">
        <v>369</v>
      </c>
      <c r="L39" s="470">
        <v>0.88465979280634555</v>
      </c>
      <c r="M39" s="470">
        <v>0.84601840722470689</v>
      </c>
      <c r="N39" s="470">
        <v>0.91409654518068506</v>
      </c>
      <c r="O39" s="274"/>
      <c r="P39" s="274">
        <v>357</v>
      </c>
      <c r="Q39" s="470">
        <v>0.54651162790697683</v>
      </c>
      <c r="R39" s="470">
        <v>0.43564385188778049</v>
      </c>
      <c r="S39" s="470">
        <v>0.64446442782861646</v>
      </c>
    </row>
    <row r="40" spans="1:19">
      <c r="A40" s="274">
        <v>91</v>
      </c>
      <c r="B40" s="470">
        <v>0.96955929123125872</v>
      </c>
      <c r="C40" s="470">
        <v>0.96148373826343347</v>
      </c>
      <c r="D40" s="470">
        <v>0.97596286627079221</v>
      </c>
      <c r="E40" s="274"/>
      <c r="F40" s="274">
        <v>90</v>
      </c>
      <c r="G40" s="470">
        <v>0.81818181818181812</v>
      </c>
      <c r="H40" s="470">
        <v>0.77450881035720898</v>
      </c>
      <c r="I40" s="470">
        <v>0.85419877122915855</v>
      </c>
      <c r="J40" s="274"/>
      <c r="K40" s="274">
        <v>372</v>
      </c>
      <c r="L40" s="470">
        <v>0.88155572335790222</v>
      </c>
      <c r="M40" s="470">
        <v>0.8425145092672276</v>
      </c>
      <c r="N40" s="470">
        <v>0.91142740531063571</v>
      </c>
      <c r="O40" s="274"/>
      <c r="P40" s="274">
        <v>369</v>
      </c>
      <c r="Q40" s="470">
        <v>0.53488372093023262</v>
      </c>
      <c r="R40" s="470">
        <v>0.42428064420403788</v>
      </c>
      <c r="S40" s="470">
        <v>0.63340615699028124</v>
      </c>
    </row>
    <row r="41" spans="1:19">
      <c r="A41" s="274">
        <v>92</v>
      </c>
      <c r="B41" s="470">
        <v>0.96865061335756497</v>
      </c>
      <c r="C41" s="470">
        <v>0.96047458534016927</v>
      </c>
      <c r="D41" s="470">
        <v>0.97515729148633168</v>
      </c>
      <c r="E41" s="274"/>
      <c r="F41" s="274">
        <v>91</v>
      </c>
      <c r="G41" s="470">
        <v>0.81542699724517897</v>
      </c>
      <c r="H41" s="470">
        <v>0.77154944578681506</v>
      </c>
      <c r="I41" s="470">
        <v>0.85169384869529441</v>
      </c>
      <c r="J41" s="274"/>
      <c r="K41" s="274">
        <v>374</v>
      </c>
      <c r="L41" s="470">
        <v>0.8784516539094589</v>
      </c>
      <c r="M41" s="470">
        <v>0.83901958129233545</v>
      </c>
      <c r="N41" s="470">
        <v>0.90875043106767972</v>
      </c>
      <c r="O41" s="274"/>
      <c r="P41" s="274">
        <v>372</v>
      </c>
      <c r="Q41" s="470">
        <v>0.52325581395348841</v>
      </c>
      <c r="R41" s="470">
        <v>0.41297355530755459</v>
      </c>
      <c r="S41" s="470">
        <v>0.62229371688701074</v>
      </c>
    </row>
    <row r="42" spans="1:19">
      <c r="A42" s="274">
        <v>93</v>
      </c>
      <c r="B42" s="470">
        <v>0.96819627442071809</v>
      </c>
      <c r="C42" s="470">
        <v>0.95997060461820594</v>
      </c>
      <c r="D42" s="470">
        <v>0.97475390324967703</v>
      </c>
      <c r="E42" s="274"/>
      <c r="F42" s="274">
        <v>92</v>
      </c>
      <c r="G42" s="470">
        <v>0.80991735537190068</v>
      </c>
      <c r="H42" s="470">
        <v>0.76564041642955827</v>
      </c>
      <c r="I42" s="470">
        <v>0.84667429137608963</v>
      </c>
      <c r="J42" s="274"/>
      <c r="K42" s="274">
        <v>378</v>
      </c>
      <c r="L42" s="470">
        <v>0.86913944556412892</v>
      </c>
      <c r="M42" s="470">
        <v>0.82858530559260368</v>
      </c>
      <c r="N42" s="470">
        <v>0.90067501163688879</v>
      </c>
      <c r="O42" s="274"/>
      <c r="P42" s="274">
        <v>374</v>
      </c>
      <c r="Q42" s="470">
        <v>0.51162790697674421</v>
      </c>
      <c r="R42" s="470">
        <v>0.40172246359976471</v>
      </c>
      <c r="S42" s="470">
        <v>0.61112733902134375</v>
      </c>
    </row>
    <row r="43" spans="1:19">
      <c r="A43" s="274">
        <v>96</v>
      </c>
      <c r="B43" s="470">
        <v>0.96683325761017747</v>
      </c>
      <c r="C43" s="470">
        <v>0.9584609507829871</v>
      </c>
      <c r="D43" s="470">
        <v>0.97354143150278993</v>
      </c>
      <c r="E43" s="274"/>
      <c r="F43" s="274">
        <v>93</v>
      </c>
      <c r="G43" s="470">
        <v>0.80716253443526154</v>
      </c>
      <c r="H43" s="470">
        <v>0.76269064680165133</v>
      </c>
      <c r="I43" s="470">
        <v>0.84415976351139921</v>
      </c>
      <c r="J43" s="274"/>
      <c r="K43" s="274">
        <v>392</v>
      </c>
      <c r="L43" s="470">
        <v>0.86286407050590419</v>
      </c>
      <c r="M43" s="470">
        <v>0.82157955774580782</v>
      </c>
      <c r="N43" s="470">
        <v>0.8952063222428821</v>
      </c>
      <c r="O43" s="274"/>
      <c r="P43" s="274">
        <v>378</v>
      </c>
      <c r="Q43" s="470">
        <v>0.47674418604651164</v>
      </c>
      <c r="R43" s="470">
        <v>0.36830524841951134</v>
      </c>
      <c r="S43" s="470">
        <v>0.5773056300236743</v>
      </c>
    </row>
    <row r="44" spans="1:19">
      <c r="A44" s="274">
        <v>101</v>
      </c>
      <c r="B44" s="470">
        <v>0.96637891867333059</v>
      </c>
      <c r="C44" s="470">
        <v>0.95795847086333863</v>
      </c>
      <c r="D44" s="470">
        <v>0.97313653042368664</v>
      </c>
      <c r="E44" s="274"/>
      <c r="F44" s="274">
        <v>96</v>
      </c>
      <c r="G44" s="470">
        <v>0.7988980716253441</v>
      </c>
      <c r="H44" s="470">
        <v>0.75385972711024041</v>
      </c>
      <c r="I44" s="470">
        <v>0.83659778550895914</v>
      </c>
      <c r="J44" s="274"/>
      <c r="K44" s="274">
        <v>397</v>
      </c>
      <c r="L44" s="470">
        <v>0.85972638297679183</v>
      </c>
      <c r="M44" s="470">
        <v>0.81808824974662941</v>
      </c>
      <c r="N44" s="470">
        <v>0.89246179713016871</v>
      </c>
      <c r="O44" s="274"/>
      <c r="P44" s="274">
        <v>392</v>
      </c>
      <c r="Q44" s="470">
        <v>0.45348837209302323</v>
      </c>
      <c r="R44" s="470">
        <v>0.34630874515179111</v>
      </c>
      <c r="S44" s="470">
        <v>0.55448860235069519</v>
      </c>
    </row>
    <row r="45" spans="1:19">
      <c r="A45" s="274">
        <v>108</v>
      </c>
      <c r="B45" s="470">
        <v>0.96592457973648371</v>
      </c>
      <c r="C45" s="470">
        <v>0.95745634818971392</v>
      </c>
      <c r="D45" s="470">
        <v>0.97273126939430088</v>
      </c>
      <c r="E45" s="274"/>
      <c r="F45" s="274">
        <v>101</v>
      </c>
      <c r="G45" s="470">
        <v>0.79614325068870495</v>
      </c>
      <c r="H45" s="470">
        <v>0.75092206256587812</v>
      </c>
      <c r="I45" s="470">
        <v>0.83407115198442505</v>
      </c>
      <c r="J45" s="274"/>
      <c r="K45" s="274">
        <v>406</v>
      </c>
      <c r="L45" s="470">
        <v>0.85658869544767935</v>
      </c>
      <c r="M45" s="470">
        <v>0.81460431519778054</v>
      </c>
      <c r="N45" s="470">
        <v>0.88971074266331696</v>
      </c>
      <c r="O45" s="274"/>
      <c r="P45" s="274">
        <v>397</v>
      </c>
      <c r="Q45" s="470">
        <v>0.44186046511627902</v>
      </c>
      <c r="R45" s="470">
        <v>0.33539592658591111</v>
      </c>
      <c r="S45" s="470">
        <v>0.54299875746524107</v>
      </c>
    </row>
    <row r="46" spans="1:19">
      <c r="A46" s="274">
        <v>109</v>
      </c>
      <c r="B46" s="470">
        <v>0.96547024079963684</v>
      </c>
      <c r="C46" s="470">
        <v>0.95695457604432799</v>
      </c>
      <c r="D46" s="470">
        <v>0.97232565524188108</v>
      </c>
      <c r="E46" s="274"/>
      <c r="F46" s="274">
        <v>108</v>
      </c>
      <c r="G46" s="470">
        <v>0.7933884297520658</v>
      </c>
      <c r="H46" s="470">
        <v>0.74798731240297234</v>
      </c>
      <c r="I46" s="470">
        <v>0.83154160600860794</v>
      </c>
      <c r="J46" s="274"/>
      <c r="K46" s="274">
        <v>431</v>
      </c>
      <c r="L46" s="470">
        <v>0.85340435085493704</v>
      </c>
      <c r="M46" s="470">
        <v>0.8110663955400681</v>
      </c>
      <c r="N46" s="470">
        <v>0.88691822963527434</v>
      </c>
      <c r="O46" s="274"/>
      <c r="P46" s="274">
        <v>406</v>
      </c>
      <c r="Q46" s="470">
        <v>0.43023255813953487</v>
      </c>
      <c r="R46" s="470">
        <v>0.32454069612234482</v>
      </c>
      <c r="S46" s="470">
        <v>0.53145423910907319</v>
      </c>
    </row>
    <row r="47" spans="1:19">
      <c r="A47" s="274">
        <v>110</v>
      </c>
      <c r="B47" s="470">
        <v>0.96501590186278996</v>
      </c>
      <c r="C47" s="470">
        <v>0.95645314792326785</v>
      </c>
      <c r="D47" s="470">
        <v>0.97191969457411054</v>
      </c>
      <c r="E47" s="274"/>
      <c r="F47" s="274">
        <v>109</v>
      </c>
      <c r="G47" s="470">
        <v>0.79063360881542666</v>
      </c>
      <c r="H47" s="470">
        <v>0.74505543483611092</v>
      </c>
      <c r="I47" s="470">
        <v>0.82900919012113128</v>
      </c>
      <c r="J47" s="274"/>
      <c r="K47" s="274">
        <v>434</v>
      </c>
      <c r="L47" s="470">
        <v>0.85022000626219474</v>
      </c>
      <c r="M47" s="470">
        <v>0.80753591749767162</v>
      </c>
      <c r="N47" s="470">
        <v>0.8841192345610519</v>
      </c>
      <c r="O47" s="274"/>
      <c r="P47" s="274">
        <v>431</v>
      </c>
      <c r="Q47" s="470">
        <v>0.41860465116279072</v>
      </c>
      <c r="R47" s="470">
        <v>0.31374364991243248</v>
      </c>
      <c r="S47" s="470">
        <v>0.5198545945210149</v>
      </c>
    </row>
    <row r="48" spans="1:19">
      <c r="A48" s="274">
        <v>112</v>
      </c>
      <c r="B48" s="470">
        <v>0.96456156292594308</v>
      </c>
      <c r="C48" s="470">
        <v>0.95595205752706436</v>
      </c>
      <c r="D48" s="470">
        <v>0.97151339378890111</v>
      </c>
      <c r="E48" s="274"/>
      <c r="F48" s="274">
        <v>110</v>
      </c>
      <c r="G48" s="470">
        <v>0.78787878787878751</v>
      </c>
      <c r="H48" s="470">
        <v>0.74212638945169584</v>
      </c>
      <c r="I48" s="470">
        <v>0.82647394545646069</v>
      </c>
      <c r="J48" s="274"/>
      <c r="K48" s="274">
        <v>454</v>
      </c>
      <c r="L48" s="470">
        <v>0.84696245834548134</v>
      </c>
      <c r="M48" s="470">
        <v>0.80391692278758964</v>
      </c>
      <c r="N48" s="470">
        <v>0.88125877408151709</v>
      </c>
      <c r="O48" s="274"/>
      <c r="P48" s="274">
        <v>434</v>
      </c>
      <c r="Q48" s="470">
        <v>0.40697674418604651</v>
      </c>
      <c r="R48" s="470">
        <v>0.30300548691946599</v>
      </c>
      <c r="S48" s="470">
        <v>0.50819927598276338</v>
      </c>
    </row>
    <row r="49" spans="1:19">
      <c r="A49" s="274">
        <v>118</v>
      </c>
      <c r="B49" s="470">
        <v>0.96410722398909621</v>
      </c>
      <c r="C49" s="470">
        <v>0.95545129875179036</v>
      </c>
      <c r="D49" s="470">
        <v>0.97110675908363175</v>
      </c>
      <c r="E49" s="274"/>
      <c r="F49" s="274">
        <v>112</v>
      </c>
      <c r="G49" s="470">
        <v>0.78512396694214837</v>
      </c>
      <c r="H49" s="470">
        <v>0.73920013714902133</v>
      </c>
      <c r="I49" s="470">
        <v>0.82393591180503245</v>
      </c>
      <c r="J49" s="274"/>
      <c r="K49" s="274">
        <v>455</v>
      </c>
      <c r="L49" s="470">
        <v>0.84370491042876794</v>
      </c>
      <c r="M49" s="470">
        <v>0.80030572983779535</v>
      </c>
      <c r="N49" s="470">
        <v>0.87839169377597548</v>
      </c>
      <c r="O49" s="274"/>
      <c r="P49" s="274">
        <v>454</v>
      </c>
      <c r="Q49" s="470">
        <v>0.39534883720930231</v>
      </c>
      <c r="R49" s="470">
        <v>0.29232701463680838</v>
      </c>
      <c r="S49" s="470">
        <v>0.4964876361336063</v>
      </c>
    </row>
    <row r="50" spans="1:19">
      <c r="A50" s="274">
        <v>119</v>
      </c>
      <c r="B50" s="470">
        <v>0.96365288505224933</v>
      </c>
      <c r="C50" s="470">
        <v>0.95495086568065235</v>
      </c>
      <c r="D50" s="470">
        <v>0.97069979646387061</v>
      </c>
      <c r="E50" s="274"/>
      <c r="F50" s="274">
        <v>118</v>
      </c>
      <c r="G50" s="470">
        <v>0.78236914600550922</v>
      </c>
      <c r="H50" s="470">
        <v>0.73627664008463833</v>
      </c>
      <c r="I50" s="470">
        <v>0.82139512767092848</v>
      </c>
      <c r="J50" s="274"/>
      <c r="K50" s="274">
        <v>460</v>
      </c>
      <c r="L50" s="470">
        <v>0.8404220119446093</v>
      </c>
      <c r="M50" s="470">
        <v>0.79666903977730952</v>
      </c>
      <c r="N50" s="470">
        <v>0.87549902002100188</v>
      </c>
      <c r="O50" s="274"/>
      <c r="P50" s="274">
        <v>455</v>
      </c>
      <c r="Q50" s="470">
        <v>0.3837209302325581</v>
      </c>
      <c r="R50" s="470">
        <v>0.28170915588858575</v>
      </c>
      <c r="S50" s="470">
        <v>0.48471892231427249</v>
      </c>
    </row>
    <row r="51" spans="1:19">
      <c r="A51" s="274">
        <v>120</v>
      </c>
      <c r="B51" s="470">
        <v>0.96319854611540234</v>
      </c>
      <c r="C51" s="470">
        <v>0.95445075257604084</v>
      </c>
      <c r="D51" s="470">
        <v>0.9702925117516128</v>
      </c>
      <c r="E51" s="274"/>
      <c r="F51" s="274">
        <v>119</v>
      </c>
      <c r="G51" s="470">
        <v>0.77961432506887007</v>
      </c>
      <c r="H51" s="470">
        <v>0.73335586161978739</v>
      </c>
      <c r="I51" s="470">
        <v>0.81885163032633124</v>
      </c>
      <c r="J51" s="274"/>
      <c r="K51" s="274">
        <v>462</v>
      </c>
      <c r="L51" s="470">
        <v>0.83713911346045067</v>
      </c>
      <c r="M51" s="470">
        <v>0.79303994974165559</v>
      </c>
      <c r="N51" s="470">
        <v>0.87259990398447207</v>
      </c>
      <c r="O51" s="274"/>
      <c r="P51" s="274">
        <v>460</v>
      </c>
      <c r="Q51" s="470">
        <v>0.37209302325581395</v>
      </c>
      <c r="R51" s="470">
        <v>0.27115295685422658</v>
      </c>
      <c r="S51" s="470">
        <v>0.47289226982168653</v>
      </c>
    </row>
    <row r="52" spans="1:19">
      <c r="A52" s="274">
        <v>123</v>
      </c>
      <c r="B52" s="470">
        <v>0.96274420717855547</v>
      </c>
      <c r="C52" s="470">
        <v>0.95395095387200957</v>
      </c>
      <c r="D52" s="470">
        <v>0.96988491059307058</v>
      </c>
      <c r="E52" s="274"/>
      <c r="F52" s="274">
        <v>120</v>
      </c>
      <c r="G52" s="470">
        <v>0.77685950413223093</v>
      </c>
      <c r="H52" s="470">
        <v>0.73043776627069368</v>
      </c>
      <c r="I52" s="470">
        <v>0.81630545586297631</v>
      </c>
      <c r="J52" s="274"/>
      <c r="K52" s="274">
        <v>470</v>
      </c>
      <c r="L52" s="470">
        <v>0.83385621497629203</v>
      </c>
      <c r="M52" s="470">
        <v>0.78941822845350662</v>
      </c>
      <c r="N52" s="470">
        <v>0.86969450945956406</v>
      </c>
      <c r="O52" s="274"/>
      <c r="P52" s="274">
        <v>462</v>
      </c>
      <c r="Q52" s="470">
        <v>0.36046511627906974</v>
      </c>
      <c r="R52" s="470">
        <v>0.2606595964902837</v>
      </c>
      <c r="S52" s="470">
        <v>0.46100669392849164</v>
      </c>
    </row>
    <row r="53" spans="1:19">
      <c r="A53" s="274">
        <v>126</v>
      </c>
      <c r="B53" s="470">
        <v>0.96138119036801484</v>
      </c>
      <c r="C53" s="470">
        <v>0.95245339093196857</v>
      </c>
      <c r="D53" s="470">
        <v>0.96866026241710657</v>
      </c>
      <c r="E53" s="274"/>
      <c r="F53" s="274">
        <v>123</v>
      </c>
      <c r="G53" s="470">
        <v>0.77410468319559189</v>
      </c>
      <c r="H53" s="470">
        <v>0.72752231966153946</v>
      </c>
      <c r="I53" s="470">
        <v>0.8137566392408021</v>
      </c>
      <c r="J53" s="274"/>
      <c r="K53" s="274">
        <v>481</v>
      </c>
      <c r="L53" s="470">
        <v>0.8305733164921334</v>
      </c>
      <c r="M53" s="470">
        <v>0.78580365822542497</v>
      </c>
      <c r="N53" s="470">
        <v>0.86678299194876063</v>
      </c>
      <c r="O53" s="274"/>
      <c r="P53" s="274">
        <v>470</v>
      </c>
      <c r="Q53" s="470">
        <v>0.34883720930232559</v>
      </c>
      <c r="R53" s="470">
        <v>0.25023039756221593</v>
      </c>
      <c r="S53" s="470">
        <v>0.44906108048738169</v>
      </c>
    </row>
    <row r="54" spans="1:19">
      <c r="A54" s="274">
        <v>129</v>
      </c>
      <c r="B54" s="470">
        <v>0.96092685143116796</v>
      </c>
      <c r="C54" s="470">
        <v>0.95195479736258215</v>
      </c>
      <c r="D54" s="470">
        <v>0.9682514486696816</v>
      </c>
      <c r="E54" s="274"/>
      <c r="F54" s="274">
        <v>126</v>
      </c>
      <c r="G54" s="470">
        <v>0.76584022038567456</v>
      </c>
      <c r="H54" s="470">
        <v>0.71879154421610147</v>
      </c>
      <c r="I54" s="470">
        <v>0.80609466999343515</v>
      </c>
      <c r="J54" s="274"/>
      <c r="K54" s="274">
        <v>490</v>
      </c>
      <c r="L54" s="470">
        <v>0.82729041800797476</v>
      </c>
      <c r="M54" s="470">
        <v>0.78219603387952263</v>
      </c>
      <c r="N54" s="470">
        <v>0.86386549923601241</v>
      </c>
      <c r="O54" s="274"/>
      <c r="P54" s="274">
        <v>481</v>
      </c>
      <c r="Q54" s="470">
        <v>0.33720930232558138</v>
      </c>
      <c r="R54" s="470">
        <v>0.23986683954719165</v>
      </c>
      <c r="S54" s="470">
        <v>0.43705417489883486</v>
      </c>
    </row>
    <row r="55" spans="1:19">
      <c r="A55" s="274">
        <v>138</v>
      </c>
      <c r="B55" s="470">
        <v>0.96047251249432108</v>
      </c>
      <c r="C55" s="470">
        <v>0.95145649270244659</v>
      </c>
      <c r="D55" s="470">
        <v>0.96784234431492888</v>
      </c>
      <c r="E55" s="274"/>
      <c r="F55" s="274">
        <v>129</v>
      </c>
      <c r="G55" s="470">
        <v>0.76308539944903542</v>
      </c>
      <c r="H55" s="470">
        <v>0.71588636945743989</v>
      </c>
      <c r="I55" s="470">
        <v>0.8035356132601329</v>
      </c>
      <c r="J55" s="274"/>
      <c r="K55" s="274">
        <v>510</v>
      </c>
      <c r="L55" s="470">
        <v>0.82400751952381612</v>
      </c>
      <c r="M55" s="470">
        <v>0.77859516177508081</v>
      </c>
      <c r="N55" s="470">
        <v>0.86094217190830691</v>
      </c>
      <c r="O55" s="274"/>
      <c r="P55" s="274">
        <v>490</v>
      </c>
      <c r="Q55" s="470">
        <v>0.32558139534883723</v>
      </c>
      <c r="R55" s="470">
        <v>0.22957057372918893</v>
      </c>
      <c r="S55" s="470">
        <v>0.42498456916950317</v>
      </c>
    </row>
    <row r="56" spans="1:19">
      <c r="A56" s="274">
        <v>141</v>
      </c>
      <c r="B56" s="470">
        <v>0.96001817355747421</v>
      </c>
      <c r="C56" s="470">
        <v>0.95095847227841457</v>
      </c>
      <c r="D56" s="470">
        <v>0.96743295408618413</v>
      </c>
      <c r="E56" s="274"/>
      <c r="F56" s="274">
        <v>138</v>
      </c>
      <c r="G56" s="470">
        <v>0.76033057851239627</v>
      </c>
      <c r="H56" s="470">
        <v>0.71298368669954726</v>
      </c>
      <c r="I56" s="470">
        <v>0.80097407371929286</v>
      </c>
      <c r="J56" s="274"/>
      <c r="K56" s="274">
        <v>525</v>
      </c>
      <c r="L56" s="470">
        <v>0.82071148944572081</v>
      </c>
      <c r="M56" s="470">
        <v>0.7749840528563352</v>
      </c>
      <c r="N56" s="470">
        <v>0.8580030406194693</v>
      </c>
      <c r="O56" s="274"/>
      <c r="P56" s="274">
        <v>510</v>
      </c>
      <c r="Q56" s="470">
        <v>0.31395348837209303</v>
      </c>
      <c r="R56" s="470">
        <v>0.2193434408832918</v>
      </c>
      <c r="S56" s="470">
        <v>0.41285068672432901</v>
      </c>
    </row>
    <row r="57" spans="1:19">
      <c r="A57" s="274">
        <v>143</v>
      </c>
      <c r="B57" s="470">
        <v>0.95956383462062733</v>
      </c>
      <c r="C57" s="470">
        <v>0.95046073154626798</v>
      </c>
      <c r="D57" s="470">
        <v>0.9670232825851478</v>
      </c>
      <c r="E57" s="274"/>
      <c r="F57" s="274">
        <v>141</v>
      </c>
      <c r="G57" s="470">
        <v>0.75757575757575712</v>
      </c>
      <c r="H57" s="470">
        <v>0.71008346735634476</v>
      </c>
      <c r="I57" s="470">
        <v>0.79841008042623229</v>
      </c>
      <c r="J57" s="274"/>
      <c r="K57" s="274">
        <v>526</v>
      </c>
      <c r="L57" s="470">
        <v>0.8174154593676255</v>
      </c>
      <c r="M57" s="470">
        <v>0.77137946235706989</v>
      </c>
      <c r="N57" s="470">
        <v>0.85505826135622642</v>
      </c>
      <c r="O57" s="274"/>
      <c r="P57" s="274">
        <v>525</v>
      </c>
      <c r="Q57" s="470">
        <v>0.30232558139534882</v>
      </c>
      <c r="R57" s="470">
        <v>0.20918749204192752</v>
      </c>
      <c r="S57" s="470">
        <v>0.40065076455446186</v>
      </c>
    </row>
    <row r="58" spans="1:19">
      <c r="A58" s="274">
        <v>153</v>
      </c>
      <c r="B58" s="470">
        <v>0.95910949568378046</v>
      </c>
      <c r="C58" s="470">
        <v>0.94996326608577975</v>
      </c>
      <c r="D58" s="470">
        <v>0.96661333428697283</v>
      </c>
      <c r="E58" s="274"/>
      <c r="F58" s="274">
        <v>143</v>
      </c>
      <c r="G58" s="470">
        <v>0.75482093663911798</v>
      </c>
      <c r="H58" s="470">
        <v>0.70718568368240975</v>
      </c>
      <c r="I58" s="470">
        <v>0.79584366158034814</v>
      </c>
      <c r="J58" s="274"/>
      <c r="K58" s="274">
        <v>538</v>
      </c>
      <c r="L58" s="470">
        <v>0.81410608503820192</v>
      </c>
      <c r="M58" s="470">
        <v>0.76776422740550243</v>
      </c>
      <c r="N58" s="470">
        <v>0.85209764189273718</v>
      </c>
      <c r="O58" s="274"/>
      <c r="P58" s="274">
        <v>526</v>
      </c>
      <c r="Q58" s="470">
        <v>0.29069767441860467</v>
      </c>
      <c r="R58" s="470">
        <v>0.19910501295837083</v>
      </c>
      <c r="S58" s="470">
        <v>0.38838283217988817</v>
      </c>
    </row>
    <row r="59" spans="1:19">
      <c r="A59" s="274">
        <v>162</v>
      </c>
      <c r="B59" s="470">
        <v>0.95865515674693358</v>
      </c>
      <c r="C59" s="470">
        <v>0.94946607159601737</v>
      </c>
      <c r="D59" s="470">
        <v>0.9662031135451018</v>
      </c>
      <c r="E59" s="274"/>
      <c r="F59" s="274">
        <v>153</v>
      </c>
      <c r="G59" s="470">
        <v>0.75206611570247883</v>
      </c>
      <c r="H59" s="470">
        <v>0.70429030874209142</v>
      </c>
      <c r="I59" s="470">
        <v>0.79327484455691843</v>
      </c>
      <c r="J59" s="274"/>
      <c r="K59" s="274">
        <v>581</v>
      </c>
      <c r="L59" s="470">
        <v>0.81072805149032556</v>
      </c>
      <c r="M59" s="470">
        <v>0.76406782229156944</v>
      </c>
      <c r="N59" s="470">
        <v>0.84907850950716801</v>
      </c>
      <c r="O59" s="274"/>
      <c r="P59" s="274">
        <v>538</v>
      </c>
      <c r="Q59" s="470">
        <v>0.27906976744186046</v>
      </c>
      <c r="R59" s="470">
        <v>0.1890985530411026</v>
      </c>
      <c r="S59" s="470">
        <v>0.37604468677308162</v>
      </c>
    </row>
    <row r="60" spans="1:19">
      <c r="A60" s="274">
        <v>166</v>
      </c>
      <c r="B60" s="470">
        <v>0.9582008178100867</v>
      </c>
      <c r="C60" s="470">
        <v>0.94896914389087239</v>
      </c>
      <c r="D60" s="470">
        <v>0.9657926245958689</v>
      </c>
      <c r="E60" s="274"/>
      <c r="F60" s="274">
        <v>162</v>
      </c>
      <c r="G60" s="470">
        <v>0.74931129476583969</v>
      </c>
      <c r="H60" s="470">
        <v>0.70139731638013425</v>
      </c>
      <c r="I60" s="470">
        <v>0.79070365593733705</v>
      </c>
      <c r="J60" s="274"/>
      <c r="K60" s="274">
        <v>597</v>
      </c>
      <c r="L60" s="470">
        <v>0.80732163110591249</v>
      </c>
      <c r="M60" s="470">
        <v>0.76034198689982457</v>
      </c>
      <c r="N60" s="470">
        <v>0.84603173465851444</v>
      </c>
      <c r="O60" s="274"/>
      <c r="P60" s="274">
        <v>581</v>
      </c>
      <c r="Q60" s="470">
        <v>0.26744186046511631</v>
      </c>
      <c r="R60" s="470">
        <v>0.17917095973893765</v>
      </c>
      <c r="S60" s="470">
        <v>0.36363386361788924</v>
      </c>
    </row>
    <row r="61" spans="1:19">
      <c r="A61" s="274">
        <v>169</v>
      </c>
      <c r="B61" s="470">
        <v>0.95774647887323983</v>
      </c>
      <c r="C61" s="470">
        <v>0.94847247889480335</v>
      </c>
      <c r="D61" s="470">
        <v>0.96538187156288047</v>
      </c>
      <c r="E61" s="274"/>
      <c r="F61" s="274">
        <v>166</v>
      </c>
      <c r="G61" s="470">
        <v>0.74655647382920054</v>
      </c>
      <c r="H61" s="470">
        <v>0.69850668119371973</v>
      </c>
      <c r="I61" s="470">
        <v>0.78813012153787521</v>
      </c>
      <c r="J61" s="274"/>
      <c r="K61" s="274">
        <v>598</v>
      </c>
      <c r="L61" s="470">
        <v>0.80391521072149941</v>
      </c>
      <c r="M61" s="470">
        <v>0.7566230107734665</v>
      </c>
      <c r="N61" s="470">
        <v>0.8429791732537889</v>
      </c>
      <c r="O61" s="274"/>
      <c r="P61" s="274">
        <v>597</v>
      </c>
      <c r="Q61" s="470">
        <v>0.2558139534883721</v>
      </c>
      <c r="R61" s="470">
        <v>0.16932541962863215</v>
      </c>
      <c r="S61" s="470">
        <v>0.35114760085230579</v>
      </c>
    </row>
    <row r="62" spans="1:19">
      <c r="A62" s="274">
        <v>172</v>
      </c>
      <c r="B62" s="470">
        <v>0.95729213993639295</v>
      </c>
      <c r="C62" s="470">
        <v>0.94797607263877925</v>
      </c>
      <c r="D62" s="470">
        <v>0.96497085846118602</v>
      </c>
      <c r="E62" s="274"/>
      <c r="F62" s="274">
        <v>169</v>
      </c>
      <c r="G62" s="470">
        <v>0.7438016528925615</v>
      </c>
      <c r="H62" s="470">
        <v>0.69561837850584507</v>
      </c>
      <c r="I62" s="470">
        <v>0.78555426643705539</v>
      </c>
      <c r="J62" s="274"/>
      <c r="K62" s="274">
        <v>664</v>
      </c>
      <c r="L62" s="470">
        <v>0.80037373402228573</v>
      </c>
      <c r="M62" s="470">
        <v>0.75273836913600911</v>
      </c>
      <c r="N62" s="470">
        <v>0.83981693212236463</v>
      </c>
      <c r="O62" s="274"/>
      <c r="P62" s="274">
        <v>598</v>
      </c>
      <c r="Q62" s="470">
        <v>0.24418604651162792</v>
      </c>
      <c r="R62" s="470">
        <v>0.15956550781867651</v>
      </c>
      <c r="S62" s="470">
        <v>0.3385827971450277</v>
      </c>
    </row>
    <row r="63" spans="1:19">
      <c r="A63" s="274">
        <v>174</v>
      </c>
      <c r="B63" s="470">
        <v>0.95683780099954607</v>
      </c>
      <c r="C63" s="470">
        <v>0.94747992125641289</v>
      </c>
      <c r="D63" s="470">
        <v>0.96455958920125318</v>
      </c>
      <c r="E63" s="274"/>
      <c r="F63" s="274">
        <v>172</v>
      </c>
      <c r="G63" s="470">
        <v>0.74104683195592247</v>
      </c>
      <c r="H63" s="470">
        <v>0.69273238433996154</v>
      </c>
      <c r="I63" s="470">
        <v>0.78297611500171649</v>
      </c>
      <c r="J63" s="274"/>
      <c r="K63" s="274">
        <v>671</v>
      </c>
      <c r="L63" s="470">
        <v>0.79681651742663107</v>
      </c>
      <c r="M63" s="470">
        <v>0.74884137045443633</v>
      </c>
      <c r="N63" s="470">
        <v>0.83663627568211829</v>
      </c>
      <c r="O63" s="274"/>
      <c r="P63" s="274">
        <v>664</v>
      </c>
      <c r="Q63" s="470">
        <v>0.23255813953488372</v>
      </c>
      <c r="R63" s="470">
        <v>0.14989524777081789</v>
      </c>
      <c r="S63" s="470">
        <v>0.32593596055554785</v>
      </c>
    </row>
    <row r="64" spans="1:19">
      <c r="A64" s="274">
        <v>180</v>
      </c>
      <c r="B64" s="470">
        <v>0.9563834620626992</v>
      </c>
      <c r="C64" s="470">
        <v>0.94698402098027268</v>
      </c>
      <c r="D64" s="470">
        <v>0.96414806759275673</v>
      </c>
      <c r="E64" s="274"/>
      <c r="F64" s="274">
        <v>174</v>
      </c>
      <c r="G64" s="470">
        <v>0.73829201101928332</v>
      </c>
      <c r="H64" s="470">
        <v>0.68984867539580352</v>
      </c>
      <c r="I64" s="470">
        <v>0.78039569091184902</v>
      </c>
      <c r="J64" s="274"/>
      <c r="K64" s="274">
        <v>691</v>
      </c>
      <c r="L64" s="470">
        <v>0.79324334918704975</v>
      </c>
      <c r="M64" s="470">
        <v>0.74493172525383955</v>
      </c>
      <c r="N64" s="470">
        <v>0.83343706260828998</v>
      </c>
      <c r="O64" s="274"/>
      <c r="P64" s="274">
        <v>671</v>
      </c>
      <c r="Q64" s="470">
        <v>0.22093023255813951</v>
      </c>
      <c r="R64" s="470">
        <v>0.14031918430671411</v>
      </c>
      <c r="S64" s="470">
        <v>0.31320314628527551</v>
      </c>
    </row>
    <row r="65" spans="1:19">
      <c r="A65" s="274">
        <v>182</v>
      </c>
      <c r="B65" s="470">
        <v>0.95547478418900544</v>
      </c>
      <c r="C65" s="470">
        <v>0.94599295915076564</v>
      </c>
      <c r="D65" s="470">
        <v>0.96332428208632837</v>
      </c>
      <c r="E65" s="274"/>
      <c r="F65" s="274">
        <v>180</v>
      </c>
      <c r="G65" s="470">
        <v>0.73553719008264429</v>
      </c>
      <c r="H65" s="470">
        <v>0.68696722902633867</v>
      </c>
      <c r="I65" s="470">
        <v>0.7778130171842651</v>
      </c>
      <c r="J65" s="274"/>
      <c r="K65" s="274">
        <v>741</v>
      </c>
      <c r="L65" s="470">
        <v>0.78951920200776782</v>
      </c>
      <c r="M65" s="470">
        <v>0.74083626922468826</v>
      </c>
      <c r="N65" s="470">
        <v>0.83011603456726968</v>
      </c>
      <c r="O65" s="274"/>
      <c r="P65" s="274">
        <v>691</v>
      </c>
      <c r="Q65" s="470">
        <v>0.2093023255813953</v>
      </c>
      <c r="R65" s="470">
        <v>0.13084247348856973</v>
      </c>
      <c r="S65" s="470">
        <v>0.30037988028282608</v>
      </c>
    </row>
    <row r="66" spans="1:19">
      <c r="A66" s="274">
        <v>183</v>
      </c>
      <c r="B66" s="470">
        <v>0.95502044525215857</v>
      </c>
      <c r="C66" s="470">
        <v>0.94549779052642757</v>
      </c>
      <c r="D66" s="470">
        <v>0.96291202533549303</v>
      </c>
      <c r="E66" s="274"/>
      <c r="F66" s="274">
        <v>182</v>
      </c>
      <c r="G66" s="470">
        <v>0.730027548209366</v>
      </c>
      <c r="H66" s="470">
        <v>0.6812110365585955</v>
      </c>
      <c r="I66" s="470">
        <v>0.77264100970170446</v>
      </c>
      <c r="J66" s="274"/>
      <c r="K66" s="274">
        <v>763</v>
      </c>
      <c r="L66" s="470">
        <v>0.78574159817041</v>
      </c>
      <c r="M66" s="470">
        <v>0.73668099340969628</v>
      </c>
      <c r="N66" s="470">
        <v>0.8267472499782107</v>
      </c>
      <c r="O66" s="274"/>
      <c r="P66" s="274">
        <v>741</v>
      </c>
      <c r="Q66" s="470">
        <v>0.19767441860465113</v>
      </c>
      <c r="R66" s="470">
        <v>0.12147099435707066</v>
      </c>
      <c r="S66" s="470">
        <v>0.28746106463086463</v>
      </c>
    </row>
    <row r="67" spans="1:19">
      <c r="A67" s="274">
        <v>189</v>
      </c>
      <c r="B67" s="470">
        <v>0.95456610631531158</v>
      </c>
      <c r="C67" s="470">
        <v>0.94500285886009705</v>
      </c>
      <c r="D67" s="470">
        <v>0.96249953053672532</v>
      </c>
      <c r="E67" s="274"/>
      <c r="F67" s="274">
        <v>183</v>
      </c>
      <c r="G67" s="470">
        <v>0.72727272727272685</v>
      </c>
      <c r="H67" s="470">
        <v>0.67833624823947869</v>
      </c>
      <c r="I67" s="470">
        <v>0.77005171886248769</v>
      </c>
      <c r="J67" s="274"/>
      <c r="K67" s="274">
        <v>777</v>
      </c>
      <c r="L67" s="470">
        <v>0.78194574503915193</v>
      </c>
      <c r="M67" s="470">
        <v>0.73251154674104835</v>
      </c>
      <c r="N67" s="470">
        <v>0.82335730248795758</v>
      </c>
      <c r="O67" s="274"/>
      <c r="P67" s="274">
        <v>763</v>
      </c>
      <c r="Q67" s="470">
        <v>0.18604651162790695</v>
      </c>
      <c r="R67" s="470">
        <v>0.11221148935863946</v>
      </c>
      <c r="S67" s="470">
        <v>0.27444085917913996</v>
      </c>
    </row>
    <row r="68" spans="1:19">
      <c r="A68" s="274">
        <v>191</v>
      </c>
      <c r="B68" s="470">
        <v>0.9541117673784647</v>
      </c>
      <c r="C68" s="470">
        <v>0.9445081608293906</v>
      </c>
      <c r="D68" s="470">
        <v>0.96208680104677868</v>
      </c>
      <c r="E68" s="274"/>
      <c r="F68" s="274">
        <v>189</v>
      </c>
      <c r="G68" s="470">
        <v>0.7245179063360877</v>
      </c>
      <c r="H68" s="470">
        <v>0.67546363801419829</v>
      </c>
      <c r="I68" s="470">
        <v>0.76746026425725855</v>
      </c>
      <c r="J68" s="274"/>
      <c r="K68" s="274">
        <v>785</v>
      </c>
      <c r="L68" s="470">
        <v>0.77811267766150904</v>
      </c>
      <c r="M68" s="470">
        <v>0.72830352776645357</v>
      </c>
      <c r="N68" s="470">
        <v>0.81993176571264592</v>
      </c>
      <c r="O68" s="274"/>
      <c r="P68" s="274">
        <v>777</v>
      </c>
      <c r="Q68" s="470">
        <v>0.17441860465116277</v>
      </c>
      <c r="R68" s="470">
        <v>0.10307174298259432</v>
      </c>
      <c r="S68" s="470">
        <v>0.26131253178933944</v>
      </c>
    </row>
    <row r="69" spans="1:19">
      <c r="A69" s="274">
        <v>192</v>
      </c>
      <c r="B69" s="470">
        <v>0.95320308950477095</v>
      </c>
      <c r="C69" s="470">
        <v>0.94351945278295146</v>
      </c>
      <c r="D69" s="470">
        <v>0.96126065101605163</v>
      </c>
      <c r="E69" s="274"/>
      <c r="F69" s="274">
        <v>191</v>
      </c>
      <c r="G69" s="470">
        <v>0.72176308539944856</v>
      </c>
      <c r="H69" s="470">
        <v>0.6725931861913117</v>
      </c>
      <c r="I69" s="470">
        <v>0.76486666590561947</v>
      </c>
      <c r="J69" s="274"/>
      <c r="K69" s="274">
        <v>882</v>
      </c>
      <c r="L69" s="470">
        <v>0.77399567936700364</v>
      </c>
      <c r="M69" s="470">
        <v>0.72373708964835393</v>
      </c>
      <c r="N69" s="470">
        <v>0.81628480941678605</v>
      </c>
      <c r="O69" s="274"/>
      <c r="P69" s="274">
        <v>785</v>
      </c>
      <c r="Q69" s="470">
        <v>0.16279069767441859</v>
      </c>
      <c r="R69" s="470">
        <v>9.4060812118140838E-2</v>
      </c>
      <c r="S69" s="470">
        <v>0.24806826649279964</v>
      </c>
    </row>
    <row r="70" spans="1:19">
      <c r="A70" s="274">
        <v>195</v>
      </c>
      <c r="B70" s="470">
        <v>0.9522944116310772</v>
      </c>
      <c r="C70" s="470">
        <v>0.94253164136181611</v>
      </c>
      <c r="D70" s="470">
        <v>0.96043360051776117</v>
      </c>
      <c r="E70" s="274"/>
      <c r="F70" s="274">
        <v>192</v>
      </c>
      <c r="G70" s="470">
        <v>0.71625344352617026</v>
      </c>
      <c r="H70" s="470">
        <v>0.66685868164673112</v>
      </c>
      <c r="I70" s="470">
        <v>0.75967311534758275</v>
      </c>
      <c r="J70" s="274"/>
      <c r="K70" s="274">
        <v>907</v>
      </c>
      <c r="L70" s="470">
        <v>0.7698344122736327</v>
      </c>
      <c r="M70" s="470">
        <v>0.71912525444181574</v>
      </c>
      <c r="N70" s="470">
        <v>0.81259557905936119</v>
      </c>
      <c r="O70" s="274"/>
      <c r="P70" s="274">
        <v>882</v>
      </c>
      <c r="Q70" s="470">
        <v>0.15116279069767441</v>
      </c>
      <c r="R70" s="470">
        <v>8.5189327694586536E-2</v>
      </c>
      <c r="S70" s="470">
        <v>0.23469891430340828</v>
      </c>
    </row>
    <row r="71" spans="1:19">
      <c r="A71" s="274">
        <v>196</v>
      </c>
      <c r="B71" s="470">
        <v>0.95184007269423032</v>
      </c>
      <c r="C71" s="470">
        <v>0.94203806438416215</v>
      </c>
      <c r="D71" s="470">
        <v>0.96001974516757593</v>
      </c>
      <c r="E71" s="274"/>
      <c r="F71" s="274">
        <v>195</v>
      </c>
      <c r="G71" s="470">
        <v>0.71074380165289208</v>
      </c>
      <c r="H71" s="470">
        <v>0.6611325874842271</v>
      </c>
      <c r="I71" s="470">
        <v>0.75447121680411711</v>
      </c>
      <c r="J71" s="274"/>
      <c r="K71" s="274">
        <v>927</v>
      </c>
      <c r="L71" s="470">
        <v>0.7656276668513724</v>
      </c>
      <c r="M71" s="470">
        <v>0.71446665542989685</v>
      </c>
      <c r="N71" s="470">
        <v>0.80886304009227761</v>
      </c>
      <c r="O71" s="274"/>
      <c r="P71" s="274">
        <v>907</v>
      </c>
      <c r="Q71" s="470">
        <v>0.13953488372093023</v>
      </c>
      <c r="R71" s="470">
        <v>7.6469896587277875E-2</v>
      </c>
      <c r="S71" s="470">
        <v>0.22119366450907244</v>
      </c>
    </row>
    <row r="72" spans="1:19">
      <c r="A72" s="274">
        <v>197</v>
      </c>
      <c r="B72" s="470">
        <v>0.95138573375738344</v>
      </c>
      <c r="C72" s="470">
        <v>0.94154470269914625</v>
      </c>
      <c r="D72" s="470">
        <v>0.95960567364927918</v>
      </c>
      <c r="E72" s="274"/>
      <c r="F72" s="274">
        <v>196</v>
      </c>
      <c r="G72" s="470">
        <v>0.70798898071625294</v>
      </c>
      <c r="H72" s="470">
        <v>0.6582726504668337</v>
      </c>
      <c r="I72" s="470">
        <v>0.75186718162121025</v>
      </c>
      <c r="J72" s="274"/>
      <c r="K72" s="274">
        <v>1001</v>
      </c>
      <c r="L72" s="470">
        <v>0.76117634320688765</v>
      </c>
      <c r="M72" s="470">
        <v>0.70949985225412826</v>
      </c>
      <c r="N72" s="470">
        <v>0.80493991274379695</v>
      </c>
      <c r="O72" s="274"/>
      <c r="P72" s="274">
        <v>927</v>
      </c>
      <c r="Q72" s="470">
        <v>0.12790697674418605</v>
      </c>
      <c r="R72" s="470">
        <v>6.7917647849413038E-2</v>
      </c>
      <c r="S72" s="470">
        <v>0.20753960353687825</v>
      </c>
    </row>
    <row r="73" spans="1:19">
      <c r="A73" s="274">
        <v>202</v>
      </c>
      <c r="B73" s="470">
        <v>0.95002271694684282</v>
      </c>
      <c r="C73" s="470">
        <v>0.94006588157065041</v>
      </c>
      <c r="D73" s="470">
        <v>0.95836219017211266</v>
      </c>
      <c r="E73" s="274"/>
      <c r="F73" s="274">
        <v>197</v>
      </c>
      <c r="G73" s="470">
        <v>0.70523415977961379</v>
      </c>
      <c r="H73" s="470">
        <v>0.65541476438375712</v>
      </c>
      <c r="I73" s="470">
        <v>0.74926111199733036</v>
      </c>
      <c r="J73" s="274"/>
      <c r="K73" s="274">
        <v>1131</v>
      </c>
      <c r="L73" s="470">
        <v>0.75641899106184463</v>
      </c>
      <c r="M73" s="470">
        <v>0.70414141173567191</v>
      </c>
      <c r="N73" s="470">
        <v>0.80078311649938749</v>
      </c>
      <c r="O73" s="274"/>
      <c r="P73" s="274">
        <v>1001</v>
      </c>
      <c r="Q73" s="470">
        <v>0.11627906976744186</v>
      </c>
      <c r="R73" s="470">
        <v>5.9550992258089214E-2</v>
      </c>
      <c r="S73" s="470">
        <v>0.19372111147812887</v>
      </c>
    </row>
    <row r="74" spans="1:19">
      <c r="A74" s="274">
        <v>224</v>
      </c>
      <c r="B74" s="470">
        <v>0.94956837800999594</v>
      </c>
      <c r="C74" s="470">
        <v>0.93957335353647664</v>
      </c>
      <c r="D74" s="470">
        <v>0.95794728175356725</v>
      </c>
      <c r="E74" s="274"/>
      <c r="F74" s="274">
        <v>202</v>
      </c>
      <c r="G74" s="470">
        <v>0.69696969696969646</v>
      </c>
      <c r="H74" s="470">
        <v>0.6468532511747962</v>
      </c>
      <c r="I74" s="470">
        <v>0.74143085989975577</v>
      </c>
      <c r="J74" s="274"/>
      <c r="K74" s="274">
        <v>1143</v>
      </c>
      <c r="L74" s="470">
        <v>0.7516616389168016</v>
      </c>
      <c r="M74" s="470">
        <v>0.69880285419871502</v>
      </c>
      <c r="N74" s="470">
        <v>0.79661222238420837</v>
      </c>
      <c r="O74" s="274"/>
      <c r="P74" s="274">
        <v>1131</v>
      </c>
      <c r="Q74" s="470">
        <v>0.10465116279069768</v>
      </c>
      <c r="R74" s="470">
        <v>5.1392706937810659E-2</v>
      </c>
      <c r="S74" s="470">
        <v>0.17971901879526853</v>
      </c>
    </row>
    <row r="75" spans="1:19">
      <c r="A75" s="274">
        <v>231</v>
      </c>
      <c r="B75" s="470">
        <v>0.94911403907314906</v>
      </c>
      <c r="C75" s="470">
        <v>0.93908102733794963</v>
      </c>
      <c r="D75" s="470">
        <v>0.95753217074566055</v>
      </c>
      <c r="E75" s="274"/>
      <c r="F75" s="274">
        <v>224</v>
      </c>
      <c r="G75" s="470">
        <v>0.69421487603305732</v>
      </c>
      <c r="H75" s="470">
        <v>0.64400341037553444</v>
      </c>
      <c r="I75" s="470">
        <v>0.73881681379847541</v>
      </c>
      <c r="J75" s="274"/>
      <c r="K75" s="274">
        <v>1189</v>
      </c>
      <c r="L75" s="470">
        <v>0.74678071918357569</v>
      </c>
      <c r="M75" s="470">
        <v>0.69331835208573156</v>
      </c>
      <c r="N75" s="470">
        <v>0.79233852598347843</v>
      </c>
      <c r="O75" s="274"/>
      <c r="P75" s="274">
        <v>1143</v>
      </c>
      <c r="Q75" s="470">
        <v>9.3023255813953487E-2</v>
      </c>
      <c r="R75" s="470">
        <v>4.3471533464878052E-2</v>
      </c>
      <c r="S75" s="470">
        <v>0.16550940022290483</v>
      </c>
    </row>
    <row r="76" spans="1:19">
      <c r="A76" s="274">
        <v>234</v>
      </c>
      <c r="B76" s="470">
        <v>0.94865970013630219</v>
      </c>
      <c r="C76" s="470">
        <v>0.93858890045889842</v>
      </c>
      <c r="D76" s="470">
        <v>0.9571168596863634</v>
      </c>
      <c r="E76" s="274"/>
      <c r="F76" s="274">
        <v>231</v>
      </c>
      <c r="G76" s="470">
        <v>0.69146005509641817</v>
      </c>
      <c r="H76" s="470">
        <v>0.64115554335454084</v>
      </c>
      <c r="I76" s="470">
        <v>0.73620081180849395</v>
      </c>
      <c r="J76" s="274"/>
      <c r="K76" s="274">
        <v>1250</v>
      </c>
      <c r="L76" s="470">
        <v>0.7416305073271372</v>
      </c>
      <c r="M76" s="470">
        <v>0.68749199977445274</v>
      </c>
      <c r="N76" s="470">
        <v>0.78785806664046143</v>
      </c>
      <c r="O76" s="274"/>
      <c r="P76" s="274">
        <v>1189</v>
      </c>
      <c r="Q76" s="470">
        <v>8.1395348837209308E-2</v>
      </c>
      <c r="R76" s="470">
        <v>3.582462234573295E-2</v>
      </c>
      <c r="S76" s="470">
        <v>0.15106180717235235</v>
      </c>
    </row>
    <row r="77" spans="1:19">
      <c r="A77" s="274">
        <v>245</v>
      </c>
      <c r="B77" s="470">
        <v>0.94820536119945531</v>
      </c>
      <c r="C77" s="470">
        <v>0.93809697043743678</v>
      </c>
      <c r="D77" s="470">
        <v>0.95670135105859788</v>
      </c>
      <c r="E77" s="274"/>
      <c r="F77" s="274">
        <v>234</v>
      </c>
      <c r="G77" s="470">
        <v>0.68870523415977902</v>
      </c>
      <c r="H77" s="470">
        <v>0.63830963588285439</v>
      </c>
      <c r="I77" s="470">
        <v>0.73358286842673792</v>
      </c>
      <c r="J77" s="274"/>
      <c r="K77" s="274">
        <v>1324</v>
      </c>
      <c r="L77" s="470">
        <v>0.73596920574448732</v>
      </c>
      <c r="M77" s="470">
        <v>0.68098996505639164</v>
      </c>
      <c r="N77" s="470">
        <v>0.7830052087879914</v>
      </c>
      <c r="O77" s="274"/>
      <c r="P77" s="274">
        <v>1250</v>
      </c>
      <c r="Q77" s="470">
        <v>6.9767441860465115E-2</v>
      </c>
      <c r="R77" s="470">
        <v>2.8501446274122877E-2</v>
      </c>
      <c r="S77" s="470">
        <v>0.13633661748073619</v>
      </c>
    </row>
    <row r="78" spans="1:19">
      <c r="A78" s="274">
        <v>247</v>
      </c>
      <c r="B78" s="470">
        <v>0.94775102226260843</v>
      </c>
      <c r="C78" s="470">
        <v>0.93760523486433167</v>
      </c>
      <c r="D78" s="470">
        <v>0.9562856472919018</v>
      </c>
      <c r="E78" s="274"/>
      <c r="F78" s="274">
        <v>245</v>
      </c>
      <c r="G78" s="470">
        <v>0.68595041322313988</v>
      </c>
      <c r="H78" s="470">
        <v>0.63546567410678412</v>
      </c>
      <c r="I78" s="470">
        <v>0.73096299777166995</v>
      </c>
      <c r="J78" s="274"/>
      <c r="K78" s="274">
        <v>1354</v>
      </c>
      <c r="L78" s="470">
        <v>0.73003397021428984</v>
      </c>
      <c r="M78" s="470">
        <v>0.6741409623348642</v>
      </c>
      <c r="N78" s="470">
        <v>0.77794298203062806</v>
      </c>
      <c r="O78" s="274"/>
      <c r="P78" s="274">
        <v>1324</v>
      </c>
      <c r="Q78" s="470">
        <v>5.8139534883720929E-2</v>
      </c>
      <c r="R78" s="470">
        <v>2.1570429325890969E-2</v>
      </c>
      <c r="S78" s="470">
        <v>0.12128101371126973</v>
      </c>
    </row>
    <row r="79" spans="1:19">
      <c r="A79" s="274">
        <v>248</v>
      </c>
      <c r="B79" s="470">
        <v>0.94729668332576156</v>
      </c>
      <c r="C79" s="470">
        <v>0.93711369138143508</v>
      </c>
      <c r="D79" s="470">
        <v>0.95586975076402869</v>
      </c>
      <c r="E79" s="274"/>
      <c r="F79" s="274">
        <v>247</v>
      </c>
      <c r="G79" s="470">
        <v>0.68319559228650073</v>
      </c>
      <c r="H79" s="470">
        <v>0.63262364453785902</v>
      </c>
      <c r="I79" s="470">
        <v>0.72834121359355775</v>
      </c>
      <c r="J79" s="274"/>
      <c r="K79" s="274">
        <v>1399</v>
      </c>
      <c r="L79" s="470">
        <v>0.72363016345802411</v>
      </c>
      <c r="M79" s="470">
        <v>0.66667053369029605</v>
      </c>
      <c r="N79" s="470">
        <v>0.77254288755122291</v>
      </c>
      <c r="O79" s="274"/>
      <c r="P79" s="274">
        <v>1354</v>
      </c>
      <c r="Q79" s="470">
        <v>4.6511627906976744E-2</v>
      </c>
      <c r="R79" s="470">
        <v>1.5131017737312704E-2</v>
      </c>
      <c r="S79" s="470">
        <v>0.10582308607409484</v>
      </c>
    </row>
    <row r="80" spans="1:19">
      <c r="A80" s="274">
        <v>249</v>
      </c>
      <c r="B80" s="470">
        <v>0.94684234438891468</v>
      </c>
      <c r="C80" s="470">
        <v>0.93662233768017533</v>
      </c>
      <c r="D80" s="470">
        <v>0.95545366380248664</v>
      </c>
      <c r="E80" s="274"/>
      <c r="F80" s="274">
        <v>248</v>
      </c>
      <c r="G80" s="470">
        <v>0.68044077134986158</v>
      </c>
      <c r="H80" s="470">
        <v>0.62978353404317988</v>
      </c>
      <c r="I80" s="470">
        <v>0.7257175292843322</v>
      </c>
      <c r="J80" s="274"/>
      <c r="K80" s="274">
        <v>1479</v>
      </c>
      <c r="L80" s="470">
        <v>0.71617005868010641</v>
      </c>
      <c r="M80" s="470">
        <v>0.65771278113634857</v>
      </c>
      <c r="N80" s="470">
        <v>0.76644455247437382</v>
      </c>
      <c r="O80" s="274"/>
      <c r="P80" s="274">
        <v>1399</v>
      </c>
      <c r="Q80" s="470">
        <v>3.4883720930232558E-2</v>
      </c>
      <c r="R80" s="470">
        <v>9.3378521525379413E-3</v>
      </c>
      <c r="S80" s="470">
        <v>8.9865446127126283E-2</v>
      </c>
    </row>
    <row r="81" spans="1:19">
      <c r="A81" s="274">
        <v>259</v>
      </c>
      <c r="B81" s="470">
        <v>0.9463880054520678</v>
      </c>
      <c r="C81" s="470">
        <v>0.93613117150010461</v>
      </c>
      <c r="D81" s="470">
        <v>0.95503738868601873</v>
      </c>
      <c r="E81" s="274"/>
      <c r="F81" s="274">
        <v>249</v>
      </c>
      <c r="G81" s="470">
        <v>0.67768595041322244</v>
      </c>
      <c r="H81" s="470">
        <v>0.62694532983615114</v>
      </c>
      <c r="I81" s="470">
        <v>0.72309195788705627</v>
      </c>
      <c r="J81" s="274"/>
      <c r="K81" s="274">
        <v>1480</v>
      </c>
      <c r="L81" s="470">
        <v>0.70870995390218872</v>
      </c>
      <c r="M81" s="470">
        <v>0.64884125821012351</v>
      </c>
      <c r="N81" s="470">
        <v>0.76028773148782869</v>
      </c>
      <c r="O81" s="274"/>
      <c r="P81" s="274">
        <v>1479</v>
      </c>
      <c r="Q81" s="470">
        <v>2.3255813953488372E-2</v>
      </c>
      <c r="R81" s="470">
        <v>4.4558648098580065E-3</v>
      </c>
      <c r="S81" s="470">
        <v>7.3299894214353095E-2</v>
      </c>
    </row>
    <row r="82" spans="1:19">
      <c r="A82" s="274">
        <v>267</v>
      </c>
      <c r="B82" s="470">
        <v>0.94593366651522093</v>
      </c>
      <c r="C82" s="470">
        <v>0.93564019062750159</v>
      </c>
      <c r="D82" s="470">
        <v>0.95462092764602746</v>
      </c>
      <c r="E82" s="274"/>
      <c r="F82" s="274">
        <v>259</v>
      </c>
      <c r="G82" s="470">
        <v>0.67493112947658329</v>
      </c>
      <c r="H82" s="470">
        <v>0.62410901946757902</v>
      </c>
      <c r="I82" s="470">
        <v>0.72046451210501872</v>
      </c>
      <c r="J82" s="274"/>
      <c r="K82" s="274">
        <v>1800</v>
      </c>
      <c r="L82" s="470">
        <v>0.67918037248959751</v>
      </c>
      <c r="M82" s="470">
        <v>0.59437410941744218</v>
      </c>
      <c r="N82" s="470">
        <v>0.74999751658854064</v>
      </c>
      <c r="O82" s="274"/>
      <c r="P82" s="274">
        <v>1480</v>
      </c>
      <c r="Q82" s="470">
        <v>1.1627906976744186E-2</v>
      </c>
      <c r="R82" s="470">
        <v>1.0091426700434463E-3</v>
      </c>
      <c r="S82" s="470">
        <v>5.63541923756826E-2</v>
      </c>
    </row>
    <row r="83" spans="1:19">
      <c r="A83" s="274">
        <v>268</v>
      </c>
      <c r="B83" s="470">
        <v>0.94547932757837405</v>
      </c>
      <c r="C83" s="470">
        <v>0.93514939289402577</v>
      </c>
      <c r="D83" s="470">
        <v>0.95420428286794645</v>
      </c>
      <c r="E83" s="274"/>
      <c r="F83" s="274">
        <v>267</v>
      </c>
      <c r="G83" s="470">
        <v>0.67217630853994415</v>
      </c>
      <c r="H83" s="470">
        <v>0.62127459081711633</v>
      </c>
      <c r="I83" s="470">
        <v>0.71783520431047154</v>
      </c>
      <c r="J83" s="274"/>
      <c r="K83" s="274"/>
      <c r="L83" s="274"/>
      <c r="M83" s="274"/>
      <c r="N83" s="274"/>
      <c r="O83" s="274"/>
      <c r="P83" s="274">
        <v>1800</v>
      </c>
      <c r="Q83" s="470">
        <v>0</v>
      </c>
      <c r="R83" s="470">
        <v>0</v>
      </c>
      <c r="S83" s="470">
        <v>0</v>
      </c>
    </row>
    <row r="84" spans="1:19">
      <c r="A84" s="274">
        <v>271</v>
      </c>
      <c r="B84" s="470">
        <v>0.94502498864152717</v>
      </c>
      <c r="C84" s="470">
        <v>0.9346587761754207</v>
      </c>
      <c r="D84" s="470">
        <v>0.95378745649256103</v>
      </c>
      <c r="E84" s="274"/>
      <c r="F84" s="274">
        <v>268</v>
      </c>
      <c r="G84" s="470">
        <v>0.66942148760330511</v>
      </c>
      <c r="H84" s="470">
        <v>0.61844203208504211</v>
      </c>
      <c r="I84" s="470">
        <v>0.71520404655302761</v>
      </c>
      <c r="J84" s="274"/>
      <c r="K84" s="274"/>
      <c r="L84" s="274"/>
      <c r="M84" s="274"/>
      <c r="N84" s="274"/>
      <c r="O84" s="274"/>
      <c r="P84" s="274"/>
      <c r="Q84" s="274"/>
      <c r="R84" s="274"/>
      <c r="S84" s="274"/>
    </row>
    <row r="85" spans="1:19">
      <c r="A85" s="274">
        <v>273</v>
      </c>
      <c r="B85" s="470">
        <v>0.94411631076783342</v>
      </c>
      <c r="C85" s="470">
        <v>0.93367807749876863</v>
      </c>
      <c r="D85" s="470">
        <v>0.95295326729736374</v>
      </c>
      <c r="E85" s="274"/>
      <c r="F85" s="274">
        <v>271</v>
      </c>
      <c r="G85" s="470">
        <v>0.66666666666666596</v>
      </c>
      <c r="H85" s="470">
        <v>0.6156113317843589</v>
      </c>
      <c r="I85" s="470">
        <v>0.71257105056773051</v>
      </c>
      <c r="J85" s="274"/>
      <c r="K85" s="274"/>
      <c r="L85" s="274"/>
      <c r="M85" s="274"/>
      <c r="N85" s="274"/>
      <c r="O85" s="274"/>
      <c r="P85" s="274"/>
      <c r="Q85" s="274"/>
      <c r="R85" s="274"/>
      <c r="S85" s="274"/>
    </row>
    <row r="86" spans="1:19">
      <c r="A86" s="274">
        <v>274</v>
      </c>
      <c r="B86" s="470">
        <v>0.94366197183098643</v>
      </c>
      <c r="C86" s="470">
        <v>0.93318799150161214</v>
      </c>
      <c r="D86" s="470">
        <v>0.95253590854710146</v>
      </c>
      <c r="E86" s="274"/>
      <c r="F86" s="274">
        <v>273</v>
      </c>
      <c r="G86" s="470">
        <v>0.66115702479338778</v>
      </c>
      <c r="H86" s="470">
        <v>0.60995546204750484</v>
      </c>
      <c r="I86" s="470">
        <v>0.70729958932716186</v>
      </c>
      <c r="J86" s="274"/>
      <c r="K86" s="274"/>
      <c r="L86" s="274"/>
      <c r="M86" s="274"/>
      <c r="N86" s="274"/>
      <c r="O86" s="274"/>
      <c r="P86" s="274"/>
      <c r="Q86" s="274"/>
      <c r="R86" s="274"/>
      <c r="S86" s="274"/>
    </row>
    <row r="87" spans="1:19">
      <c r="A87" s="274">
        <v>280</v>
      </c>
      <c r="B87" s="470">
        <v>0.94320763289413956</v>
      </c>
      <c r="C87" s="470">
        <v>0.9326980784388279</v>
      </c>
      <c r="D87" s="470">
        <v>0.95211837634095486</v>
      </c>
      <c r="E87" s="274"/>
      <c r="F87" s="274">
        <v>274</v>
      </c>
      <c r="G87" s="470">
        <v>0.65840220385674864</v>
      </c>
      <c r="H87" s="470">
        <v>0.60713027113403162</v>
      </c>
      <c r="I87" s="470">
        <v>0.70466114603748387</v>
      </c>
      <c r="J87" s="274"/>
      <c r="K87" s="274"/>
      <c r="L87" s="274"/>
      <c r="M87" s="274"/>
      <c r="N87" s="274"/>
      <c r="O87" s="274"/>
      <c r="P87" s="274"/>
      <c r="Q87" s="274"/>
      <c r="R87" s="274"/>
      <c r="S87" s="274"/>
    </row>
    <row r="88" spans="1:19">
      <c r="A88" s="274">
        <v>281</v>
      </c>
      <c r="B88" s="470">
        <v>0.94275329395729268</v>
      </c>
      <c r="C88" s="470">
        <v>0.93220833638871903</v>
      </c>
      <c r="D88" s="470">
        <v>0.95170067261465474</v>
      </c>
      <c r="E88" s="274"/>
      <c r="F88" s="274">
        <v>280</v>
      </c>
      <c r="G88" s="470">
        <v>0.6556473829201096</v>
      </c>
      <c r="H88" s="470">
        <v>0.60430689568356277</v>
      </c>
      <c r="I88" s="470">
        <v>0.7020209084652157</v>
      </c>
      <c r="J88" s="274"/>
      <c r="K88" s="274"/>
      <c r="L88" s="274"/>
      <c r="M88" s="274"/>
      <c r="N88" s="274"/>
      <c r="O88" s="274"/>
      <c r="P88" s="274"/>
      <c r="Q88" s="274"/>
      <c r="R88" s="274"/>
      <c r="S88" s="274"/>
    </row>
    <row r="89" spans="1:19">
      <c r="A89" s="274">
        <v>285</v>
      </c>
      <c r="B89" s="470">
        <v>0.94229895502044581</v>
      </c>
      <c r="C89" s="470">
        <v>0.93171876346681859</v>
      </c>
      <c r="D89" s="470">
        <v>0.95128279926626114</v>
      </c>
      <c r="E89" s="274"/>
      <c r="F89" s="274">
        <v>281</v>
      </c>
      <c r="G89" s="470">
        <v>0.65289256198347045</v>
      </c>
      <c r="H89" s="470">
        <v>0.60148532566442336</v>
      </c>
      <c r="I89" s="470">
        <v>0.69937888688315697</v>
      </c>
      <c r="J89" s="274"/>
      <c r="K89" s="274"/>
      <c r="L89" s="274"/>
      <c r="M89" s="274"/>
      <c r="N89" s="274"/>
      <c r="O89" s="274"/>
      <c r="P89" s="274"/>
      <c r="Q89" s="274"/>
      <c r="R89" s="274"/>
      <c r="S89" s="274"/>
    </row>
    <row r="90" spans="1:19">
      <c r="A90" s="274">
        <v>288</v>
      </c>
      <c r="B90" s="470">
        <v>0.94139027714675194</v>
      </c>
      <c r="C90" s="470">
        <v>0.93074011764992448</v>
      </c>
      <c r="D90" s="470">
        <v>0.95044655111318344</v>
      </c>
      <c r="E90" s="274"/>
      <c r="F90" s="274">
        <v>285</v>
      </c>
      <c r="G90" s="470">
        <v>0.65013774104683142</v>
      </c>
      <c r="H90" s="470">
        <v>0.59866555131622468</v>
      </c>
      <c r="I90" s="470">
        <v>0.69673509129185962</v>
      </c>
      <c r="J90" s="274"/>
      <c r="K90" s="274"/>
      <c r="L90" s="274"/>
      <c r="M90" s="274"/>
      <c r="N90" s="274"/>
      <c r="O90" s="274"/>
      <c r="P90" s="274"/>
      <c r="Q90" s="274"/>
      <c r="R90" s="274"/>
      <c r="S90" s="274"/>
    </row>
    <row r="91" spans="1:19">
      <c r="A91" s="274">
        <v>290</v>
      </c>
      <c r="B91" s="470">
        <v>0.94048159927305808</v>
      </c>
      <c r="C91" s="470">
        <v>0.92976212661964286</v>
      </c>
      <c r="D91" s="470">
        <v>0.94960964635078748</v>
      </c>
      <c r="E91" s="274"/>
      <c r="F91" s="274">
        <v>288</v>
      </c>
      <c r="G91" s="470">
        <v>0.64462809917355324</v>
      </c>
      <c r="H91" s="470">
        <v>0.59303135191165002</v>
      </c>
      <c r="I91" s="470">
        <v>0.69144221675915463</v>
      </c>
      <c r="J91" s="274"/>
      <c r="K91" s="274"/>
      <c r="L91" s="274"/>
      <c r="M91" s="274"/>
      <c r="N91" s="274"/>
      <c r="O91" s="274"/>
      <c r="P91" s="274"/>
      <c r="Q91" s="274"/>
      <c r="R91" s="274"/>
      <c r="S91" s="274"/>
    </row>
    <row r="92" spans="1:19">
      <c r="A92" s="274">
        <v>291</v>
      </c>
      <c r="B92" s="470">
        <v>0.9400272603362112</v>
      </c>
      <c r="C92" s="470">
        <v>0.92927337230632412</v>
      </c>
      <c r="D92" s="470">
        <v>0.94919095211401727</v>
      </c>
      <c r="E92" s="274"/>
      <c r="F92" s="274">
        <v>290</v>
      </c>
      <c r="G92" s="470">
        <v>0.63911845730027506</v>
      </c>
      <c r="H92" s="470">
        <v>0.58740422458942576</v>
      </c>
      <c r="I92" s="470">
        <v>0.68614235965436088</v>
      </c>
      <c r="J92" s="274"/>
      <c r="K92" s="274"/>
      <c r="L92" s="274"/>
      <c r="M92" s="274"/>
      <c r="N92" s="274"/>
      <c r="O92" s="274"/>
      <c r="P92" s="274"/>
      <c r="Q92" s="274"/>
      <c r="R92" s="274"/>
      <c r="S92" s="274"/>
    </row>
    <row r="93" spans="1:19">
      <c r="A93" s="274">
        <v>296</v>
      </c>
      <c r="B93" s="470">
        <v>0.93957292139936432</v>
      </c>
      <c r="C93" s="470">
        <v>0.92878477654226665</v>
      </c>
      <c r="D93" s="470">
        <v>0.94877209890731284</v>
      </c>
      <c r="E93" s="274"/>
      <c r="F93" s="274">
        <v>291</v>
      </c>
      <c r="G93" s="470">
        <v>0.63636363636363591</v>
      </c>
      <c r="H93" s="470">
        <v>0.58459329127642146</v>
      </c>
      <c r="I93" s="470">
        <v>0.68348983491392445</v>
      </c>
      <c r="J93" s="274"/>
      <c r="K93" s="274"/>
      <c r="L93" s="274"/>
      <c r="M93" s="274"/>
      <c r="N93" s="274"/>
      <c r="O93" s="274"/>
      <c r="P93" s="274"/>
      <c r="Q93" s="274"/>
      <c r="R93" s="274"/>
      <c r="S93" s="274"/>
    </row>
    <row r="94" spans="1:19">
      <c r="A94" s="274">
        <v>301</v>
      </c>
      <c r="B94" s="470">
        <v>0.93911858246251745</v>
      </c>
      <c r="C94" s="470">
        <v>0.92829633767729791</v>
      </c>
      <c r="D94" s="470">
        <v>0.94835308839179411</v>
      </c>
      <c r="E94" s="274"/>
      <c r="F94" s="274">
        <v>296</v>
      </c>
      <c r="G94" s="470">
        <v>0.63360881542699676</v>
      </c>
      <c r="H94" s="470">
        <v>0.58178410044752049</v>
      </c>
      <c r="I94" s="470">
        <v>0.68083559077878575</v>
      </c>
      <c r="J94" s="274"/>
      <c r="K94" s="274"/>
      <c r="L94" s="274"/>
      <c r="M94" s="274"/>
      <c r="N94" s="274"/>
      <c r="O94" s="274"/>
      <c r="P94" s="274"/>
      <c r="Q94" s="274"/>
      <c r="R94" s="274"/>
      <c r="S94" s="274"/>
    </row>
    <row r="95" spans="1:19">
      <c r="A95" s="274">
        <v>302</v>
      </c>
      <c r="B95" s="470">
        <v>0.93866424352567057</v>
      </c>
      <c r="C95" s="470">
        <v>0.92780805409132483</v>
      </c>
      <c r="D95" s="470">
        <v>0.94793392219817874</v>
      </c>
      <c r="E95" s="274"/>
      <c r="F95" s="274">
        <v>301</v>
      </c>
      <c r="G95" s="470">
        <v>0.63085399449035762</v>
      </c>
      <c r="H95" s="470">
        <v>0.57897664408499716</v>
      </c>
      <c r="I95" s="470">
        <v>0.67817963550348326</v>
      </c>
      <c r="J95" s="274"/>
      <c r="K95" s="274"/>
      <c r="L95" s="274"/>
      <c r="M95" s="274"/>
      <c r="N95" s="274"/>
      <c r="O95" s="274"/>
      <c r="P95" s="274"/>
      <c r="Q95" s="274"/>
      <c r="R95" s="274"/>
      <c r="S95" s="274"/>
    </row>
    <row r="96" spans="1:19">
      <c r="A96" s="274">
        <v>305</v>
      </c>
      <c r="B96" s="470">
        <v>0.9382099045888237</v>
      </c>
      <c r="C96" s="470">
        <v>0.9273199241935689</v>
      </c>
      <c r="D96" s="470">
        <v>0.9475146019275581</v>
      </c>
      <c r="E96" s="274"/>
      <c r="F96" s="274">
        <v>302</v>
      </c>
      <c r="G96" s="470">
        <v>0.62809917355371847</v>
      </c>
      <c r="H96" s="470">
        <v>0.57617091440017254</v>
      </c>
      <c r="I96" s="470">
        <v>0.67552197711347228</v>
      </c>
      <c r="J96" s="274"/>
      <c r="K96" s="274"/>
      <c r="L96" s="274"/>
      <c r="M96" s="274"/>
      <c r="N96" s="274"/>
      <c r="O96" s="274"/>
      <c r="P96" s="274"/>
      <c r="Q96" s="274"/>
      <c r="R96" s="274"/>
      <c r="S96" s="274"/>
    </row>
    <row r="97" spans="1:19">
      <c r="A97" s="274">
        <v>308</v>
      </c>
      <c r="B97" s="470">
        <v>0.93775556565197682</v>
      </c>
      <c r="C97" s="470">
        <v>0.92683194642182609</v>
      </c>
      <c r="D97" s="470">
        <v>0.94709512915214955</v>
      </c>
      <c r="E97" s="274"/>
      <c r="F97" s="274">
        <v>305</v>
      </c>
      <c r="G97" s="470">
        <v>0.62534435261707932</v>
      </c>
      <c r="H97" s="470">
        <v>0.57336690382898881</v>
      </c>
      <c r="I97" s="470">
        <v>0.6728626234096502</v>
      </c>
      <c r="J97" s="274"/>
      <c r="K97" s="274"/>
      <c r="L97" s="274"/>
      <c r="M97" s="274"/>
      <c r="N97" s="274"/>
      <c r="O97" s="274"/>
      <c r="P97" s="274"/>
      <c r="Q97" s="274"/>
      <c r="R97" s="274"/>
      <c r="S97" s="274"/>
    </row>
    <row r="98" spans="1:19">
      <c r="A98" s="274">
        <v>309</v>
      </c>
      <c r="B98" s="470">
        <v>0.93730122671512994</v>
      </c>
      <c r="C98" s="470">
        <v>0.92634411924175053</v>
      </c>
      <c r="D98" s="470">
        <v>0.94667550541602263</v>
      </c>
      <c r="E98" s="274"/>
      <c r="F98" s="274">
        <v>308</v>
      </c>
      <c r="G98" s="470">
        <v>0.62258953168044018</v>
      </c>
      <c r="H98" s="470">
        <v>0.57056460502775108</v>
      </c>
      <c r="I98" s="470">
        <v>0.67020158197271429</v>
      </c>
      <c r="J98" s="274"/>
      <c r="K98" s="274"/>
      <c r="L98" s="274"/>
      <c r="M98" s="274"/>
      <c r="N98" s="274"/>
      <c r="O98" s="274"/>
      <c r="P98" s="274"/>
      <c r="Q98" s="274"/>
      <c r="R98" s="274"/>
      <c r="S98" s="274"/>
    </row>
    <row r="99" spans="1:19">
      <c r="A99" s="274">
        <v>310</v>
      </c>
      <c r="B99" s="470">
        <v>0.93684688777828307</v>
      </c>
      <c r="C99" s="470">
        <v>0.92585644114616161</v>
      </c>
      <c r="D99" s="470">
        <v>0.9462557322358035</v>
      </c>
      <c r="E99" s="274"/>
      <c r="F99" s="274">
        <v>309</v>
      </c>
      <c r="G99" s="470">
        <v>0.61983471074380103</v>
      </c>
      <c r="H99" s="470">
        <v>0.56776401086903083</v>
      </c>
      <c r="I99" s="470">
        <v>0.66753886016735464</v>
      </c>
      <c r="J99" s="274"/>
      <c r="K99" s="274"/>
      <c r="L99" s="274"/>
      <c r="M99" s="274"/>
      <c r="N99" s="274"/>
      <c r="O99" s="274"/>
      <c r="P99" s="274"/>
      <c r="Q99" s="274"/>
      <c r="R99" s="274"/>
      <c r="S99" s="274"/>
    </row>
    <row r="100" spans="1:19">
      <c r="A100" s="274">
        <v>313</v>
      </c>
      <c r="B100" s="470">
        <v>0.93639254884143619</v>
      </c>
      <c r="C100" s="470">
        <v>0.92536891065437277</v>
      </c>
      <c r="D100" s="470">
        <v>0.94583581110135584</v>
      </c>
      <c r="E100" s="274"/>
      <c r="F100" s="274">
        <v>310</v>
      </c>
      <c r="G100" s="470">
        <v>0.61707988980716189</v>
      </c>
      <c r="H100" s="470">
        <v>0.56496511443772324</v>
      </c>
      <c r="I100" s="470">
        <v>0.66487446514629034</v>
      </c>
      <c r="J100" s="274"/>
      <c r="K100" s="274"/>
      <c r="L100" s="274"/>
      <c r="M100" s="274"/>
      <c r="N100" s="274"/>
      <c r="O100" s="274"/>
      <c r="P100" s="274"/>
      <c r="Q100" s="274"/>
      <c r="R100" s="274"/>
      <c r="S100" s="274"/>
    </row>
    <row r="101" spans="1:19">
      <c r="A101" s="274">
        <v>317</v>
      </c>
      <c r="B101" s="470">
        <v>0.93593820990458931</v>
      </c>
      <c r="C101" s="470">
        <v>0.92488152631154086</v>
      </c>
      <c r="D101" s="470">
        <v>0.94541574347643975</v>
      </c>
      <c r="E101" s="274"/>
      <c r="F101" s="274">
        <v>313</v>
      </c>
      <c r="G101" s="470">
        <v>0.61432506887052274</v>
      </c>
      <c r="H101" s="470">
        <v>0.56216790902725633</v>
      </c>
      <c r="I101" s="470">
        <v>0.66220840385415292</v>
      </c>
      <c r="J101" s="274"/>
      <c r="K101" s="274"/>
      <c r="L101" s="274"/>
      <c r="M101" s="274"/>
      <c r="N101" s="274"/>
      <c r="O101" s="274"/>
      <c r="P101" s="274"/>
      <c r="Q101" s="274"/>
      <c r="R101" s="274"/>
      <c r="S101" s="274"/>
    </row>
    <row r="102" spans="1:19">
      <c r="A102" s="274">
        <v>332</v>
      </c>
      <c r="B102" s="470">
        <v>0.93548387096774244</v>
      </c>
      <c r="C102" s="470">
        <v>0.92439428668803758</v>
      </c>
      <c r="D102" s="470">
        <v>0.9449955307993515</v>
      </c>
      <c r="E102" s="274"/>
      <c r="F102" s="274">
        <v>317</v>
      </c>
      <c r="G102" s="470">
        <v>0.61157024793388359</v>
      </c>
      <c r="H102" s="470">
        <v>0.55937238813594392</v>
      </c>
      <c r="I102" s="470">
        <v>0.65954068303122393</v>
      </c>
      <c r="J102" s="274"/>
      <c r="K102" s="274"/>
      <c r="L102" s="274"/>
      <c r="M102" s="274"/>
      <c r="N102" s="274"/>
      <c r="O102" s="274"/>
      <c r="P102" s="274"/>
      <c r="Q102" s="274"/>
      <c r="R102" s="274"/>
      <c r="S102" s="274"/>
    </row>
    <row r="103" spans="1:19">
      <c r="A103" s="274">
        <v>337</v>
      </c>
      <c r="B103" s="470">
        <v>0.93502953203089556</v>
      </c>
      <c r="C103" s="470">
        <v>0.92390719037883906</v>
      </c>
      <c r="D103" s="470">
        <v>0.94457517448354134</v>
      </c>
      <c r="E103" s="274"/>
      <c r="F103" s="274">
        <v>332</v>
      </c>
      <c r="G103" s="470">
        <v>0.60881542699724456</v>
      </c>
      <c r="H103" s="470">
        <v>0.55657854546347862</v>
      </c>
      <c r="I103" s="470">
        <v>0.65687130921702985</v>
      </c>
      <c r="J103" s="274"/>
      <c r="K103" s="274"/>
      <c r="L103" s="274"/>
      <c r="M103" s="274"/>
      <c r="N103" s="274"/>
      <c r="O103" s="274"/>
      <c r="P103" s="274"/>
      <c r="Q103" s="274"/>
      <c r="R103" s="274"/>
      <c r="S103" s="274"/>
    </row>
    <row r="104" spans="1:19">
      <c r="A104" s="274">
        <v>342</v>
      </c>
      <c r="B104" s="470">
        <v>0.93457519309404868</v>
      </c>
      <c r="C104" s="470">
        <v>0.92342023600293444</v>
      </c>
      <c r="D104" s="470">
        <v>0.94415467591821323</v>
      </c>
      <c r="E104" s="274"/>
      <c r="F104" s="274">
        <v>337</v>
      </c>
      <c r="G104" s="470">
        <v>0.60606060606060541</v>
      </c>
      <c r="H104" s="470">
        <v>0.55378637490756044</v>
      </c>
      <c r="I104" s="470">
        <v>0.65420028875379976</v>
      </c>
      <c r="J104" s="274"/>
      <c r="K104" s="274"/>
      <c r="L104" s="274"/>
      <c r="M104" s="274"/>
      <c r="N104" s="274"/>
      <c r="O104" s="274"/>
      <c r="P104" s="274"/>
      <c r="Q104" s="274"/>
      <c r="R104" s="274"/>
      <c r="S104" s="274"/>
    </row>
    <row r="105" spans="1:19">
      <c r="A105" s="274">
        <v>350</v>
      </c>
      <c r="B105" s="470">
        <v>0.93412085415720181</v>
      </c>
      <c r="C105" s="470">
        <v>0.92293342220275354</v>
      </c>
      <c r="D105" s="470">
        <v>0.94373403646890608</v>
      </c>
      <c r="E105" s="274"/>
      <c r="F105" s="274">
        <v>342</v>
      </c>
      <c r="G105" s="470">
        <v>0.60330578512396627</v>
      </c>
      <c r="H105" s="470">
        <v>0.55099587056065691</v>
      </c>
      <c r="I105" s="470">
        <v>0.65152762778979256</v>
      </c>
      <c r="J105" s="274"/>
      <c r="K105" s="274"/>
      <c r="L105" s="274"/>
      <c r="M105" s="274"/>
      <c r="N105" s="274"/>
      <c r="O105" s="274"/>
      <c r="P105" s="274"/>
      <c r="Q105" s="274"/>
      <c r="R105" s="274"/>
      <c r="S105" s="274"/>
    </row>
    <row r="106" spans="1:19">
      <c r="A106" s="274">
        <v>356</v>
      </c>
      <c r="B106" s="470">
        <v>0.93366651522035493</v>
      </c>
      <c r="C106" s="470">
        <v>0.92244674764361134</v>
      </c>
      <c r="D106" s="470">
        <v>0.94331325747805661</v>
      </c>
      <c r="E106" s="274"/>
      <c r="F106" s="274">
        <v>350</v>
      </c>
      <c r="G106" s="470">
        <v>0.60055096418732712</v>
      </c>
      <c r="H106" s="470">
        <v>0.54820702670688837</v>
      </c>
      <c r="I106" s="470">
        <v>0.64885333228249376</v>
      </c>
      <c r="J106" s="274"/>
      <c r="K106" s="274"/>
      <c r="L106" s="274"/>
      <c r="M106" s="274"/>
      <c r="N106" s="274"/>
      <c r="O106" s="274"/>
      <c r="P106" s="274"/>
      <c r="Q106" s="274"/>
      <c r="R106" s="274"/>
      <c r="S106" s="274"/>
    </row>
    <row r="107" spans="1:19">
      <c r="A107" s="274">
        <v>358</v>
      </c>
      <c r="B107" s="470">
        <v>0.93321217628350805</v>
      </c>
      <c r="C107" s="470">
        <v>0.92196021101316916</v>
      </c>
      <c r="D107" s="470">
        <v>0.94289234026554514</v>
      </c>
      <c r="E107" s="274"/>
      <c r="F107" s="274">
        <v>356</v>
      </c>
      <c r="G107" s="470">
        <v>0.59779614325068797</v>
      </c>
      <c r="H107" s="470">
        <v>0.54541983781903824</v>
      </c>
      <c r="I107" s="470">
        <v>0.6461774080016891</v>
      </c>
      <c r="J107" s="274"/>
      <c r="K107" s="274"/>
      <c r="L107" s="274"/>
      <c r="M107" s="274"/>
      <c r="N107" s="274"/>
      <c r="O107" s="274"/>
      <c r="P107" s="274"/>
      <c r="Q107" s="274"/>
      <c r="R107" s="274"/>
      <c r="S107" s="274"/>
    </row>
    <row r="108" spans="1:19">
      <c r="A108" s="274">
        <v>364</v>
      </c>
      <c r="B108" s="470">
        <v>0.9323034984098143</v>
      </c>
      <c r="C108" s="470">
        <v>0.92098754639764391</v>
      </c>
      <c r="D108" s="470">
        <v>0.94205009634543757</v>
      </c>
      <c r="E108" s="274"/>
      <c r="F108" s="274">
        <v>358</v>
      </c>
      <c r="G108" s="470">
        <v>0.59504132231404883</v>
      </c>
      <c r="H108" s="470">
        <v>0.54263429855568013</v>
      </c>
      <c r="I108" s="470">
        <v>0.64349986053241892</v>
      </c>
      <c r="J108" s="274"/>
      <c r="K108" s="274"/>
      <c r="L108" s="274"/>
      <c r="M108" s="274"/>
      <c r="N108" s="274"/>
      <c r="O108" s="274"/>
      <c r="P108" s="274"/>
      <c r="Q108" s="274"/>
      <c r="R108" s="274"/>
      <c r="S108" s="274"/>
    </row>
    <row r="109" spans="1:19">
      <c r="A109" s="274">
        <v>366</v>
      </c>
      <c r="B109" s="470">
        <v>0.93184915947296743</v>
      </c>
      <c r="C109" s="470">
        <v>0.92050141589499224</v>
      </c>
      <c r="D109" s="470">
        <v>0.94162877216950758</v>
      </c>
      <c r="E109" s="274"/>
      <c r="F109" s="274">
        <v>364</v>
      </c>
      <c r="G109" s="470">
        <v>0.58953168044077053</v>
      </c>
      <c r="H109" s="470">
        <v>0.53706814844925899</v>
      </c>
      <c r="I109" s="470">
        <v>0.63813991746182408</v>
      </c>
      <c r="J109" s="274"/>
      <c r="K109" s="274"/>
      <c r="L109" s="274"/>
      <c r="M109" s="274"/>
      <c r="N109" s="274"/>
      <c r="O109" s="274"/>
      <c r="P109" s="274"/>
      <c r="Q109" s="274"/>
      <c r="R109" s="274"/>
      <c r="S109" s="274"/>
    </row>
    <row r="110" spans="1:19">
      <c r="A110" s="274">
        <v>367</v>
      </c>
      <c r="B110" s="470">
        <v>0.93139482053612055</v>
      </c>
      <c r="C110" s="470">
        <v>0.92001541828493449</v>
      </c>
      <c r="D110" s="470">
        <v>0.9412073148362291</v>
      </c>
      <c r="E110" s="274"/>
      <c r="F110" s="274">
        <v>366</v>
      </c>
      <c r="G110" s="470">
        <v>0.5867768595041315</v>
      </c>
      <c r="H110" s="470">
        <v>0.53428752782804245</v>
      </c>
      <c r="I110" s="470">
        <v>0.63545753213182576</v>
      </c>
      <c r="J110" s="274"/>
      <c r="K110" s="274"/>
      <c r="L110" s="274"/>
      <c r="M110" s="274"/>
      <c r="N110" s="274"/>
      <c r="O110" s="274"/>
      <c r="P110" s="274"/>
      <c r="Q110" s="274"/>
      <c r="R110" s="274"/>
      <c r="S110" s="274"/>
    </row>
    <row r="111" spans="1:19">
      <c r="A111" s="274">
        <v>370</v>
      </c>
      <c r="B111" s="470">
        <v>0.93094048159927367</v>
      </c>
      <c r="C111" s="470">
        <v>0.91952955235933309</v>
      </c>
      <c r="D111" s="470">
        <v>0.94078572556033357</v>
      </c>
      <c r="E111" s="274"/>
      <c r="F111" s="274">
        <v>367</v>
      </c>
      <c r="G111" s="470">
        <v>0.58402203856749246</v>
      </c>
      <c r="H111" s="470">
        <v>0.53150853727004432</v>
      </c>
      <c r="I111" s="470">
        <v>0.63277354416113785</v>
      </c>
      <c r="J111" s="274"/>
      <c r="K111" s="274"/>
      <c r="L111" s="274"/>
      <c r="M111" s="274"/>
      <c r="N111" s="274"/>
      <c r="O111" s="274"/>
      <c r="P111" s="274"/>
      <c r="Q111" s="274"/>
      <c r="R111" s="274"/>
      <c r="S111" s="274"/>
    </row>
    <row r="112" spans="1:19">
      <c r="A112" s="274">
        <v>372</v>
      </c>
      <c r="B112" s="470">
        <v>0.93003180372557992</v>
      </c>
      <c r="C112" s="470">
        <v>0.91855821082569145</v>
      </c>
      <c r="D112" s="470">
        <v>0.93994215594202546</v>
      </c>
      <c r="E112" s="274"/>
      <c r="F112" s="274">
        <v>370</v>
      </c>
      <c r="G112" s="470">
        <v>0.58126721763085332</v>
      </c>
      <c r="H112" s="470">
        <v>0.5287311723236312</v>
      </c>
      <c r="I112" s="470">
        <v>0.63008795825142405</v>
      </c>
      <c r="J112" s="274"/>
      <c r="K112" s="274"/>
      <c r="L112" s="274"/>
      <c r="M112" s="274"/>
      <c r="N112" s="274"/>
      <c r="O112" s="274"/>
      <c r="P112" s="274"/>
      <c r="Q112" s="274"/>
      <c r="R112" s="274"/>
      <c r="S112" s="274"/>
    </row>
    <row r="113" spans="1:19">
      <c r="A113" s="274">
        <v>377</v>
      </c>
      <c r="B113" s="470">
        <v>0.92957746478873304</v>
      </c>
      <c r="C113" s="470">
        <v>0.91807273289682068</v>
      </c>
      <c r="D113" s="470">
        <v>0.9395201779327973</v>
      </c>
      <c r="E113" s="274"/>
      <c r="F113" s="274">
        <v>372</v>
      </c>
      <c r="G113" s="470">
        <v>0.57575757575757514</v>
      </c>
      <c r="H113" s="470">
        <v>0.52318130231122895</v>
      </c>
      <c r="I113" s="470">
        <v>0.62471201057703529</v>
      </c>
      <c r="J113" s="274"/>
      <c r="K113" s="274"/>
      <c r="L113" s="274"/>
      <c r="M113" s="274"/>
      <c r="N113" s="274"/>
      <c r="O113" s="274"/>
      <c r="P113" s="274"/>
      <c r="Q113" s="274"/>
      <c r="R113" s="274"/>
      <c r="S113" s="274"/>
    </row>
    <row r="114" spans="1:19">
      <c r="A114" s="274">
        <v>381</v>
      </c>
      <c r="B114" s="470">
        <v>0.92912312585188617</v>
      </c>
      <c r="C114" s="470">
        <v>0.91758738200990919</v>
      </c>
      <c r="D114" s="470">
        <v>0.9390980726481678</v>
      </c>
      <c r="E114" s="274"/>
      <c r="F114" s="274">
        <v>377</v>
      </c>
      <c r="G114" s="470">
        <v>0.57300275482093599</v>
      </c>
      <c r="H114" s="470">
        <v>0.52040878918787536</v>
      </c>
      <c r="I114" s="470">
        <v>0.62202165737767745</v>
      </c>
      <c r="J114" s="274"/>
      <c r="K114" s="274"/>
      <c r="L114" s="274"/>
      <c r="M114" s="274"/>
      <c r="N114" s="274"/>
      <c r="O114" s="274"/>
      <c r="P114" s="274"/>
      <c r="Q114" s="274"/>
      <c r="R114" s="274"/>
      <c r="S114" s="274"/>
    </row>
    <row r="115" spans="1:19">
      <c r="A115" s="274">
        <v>385</v>
      </c>
      <c r="B115" s="470">
        <v>0.92866878691503929</v>
      </c>
      <c r="C115" s="470">
        <v>0.91710215704975506</v>
      </c>
      <c r="D115" s="470">
        <v>0.93867584120913061</v>
      </c>
      <c r="E115" s="274"/>
      <c r="F115" s="274">
        <v>381</v>
      </c>
      <c r="G115" s="470">
        <v>0.57024793388429684</v>
      </c>
      <c r="H115" s="470">
        <v>0.51763788555739754</v>
      </c>
      <c r="I115" s="470">
        <v>0.61932972337406167</v>
      </c>
      <c r="J115" s="274"/>
      <c r="K115" s="274"/>
      <c r="L115" s="274"/>
      <c r="M115" s="274"/>
      <c r="N115" s="274"/>
      <c r="O115" s="274"/>
      <c r="P115" s="274"/>
      <c r="Q115" s="274"/>
      <c r="R115" s="274"/>
      <c r="S115" s="274"/>
    </row>
    <row r="116" spans="1:19">
      <c r="A116" s="274">
        <v>393</v>
      </c>
      <c r="B116" s="470">
        <v>0.92821444797819241</v>
      </c>
      <c r="C116" s="470">
        <v>0.91661705691853002</v>
      </c>
      <c r="D116" s="470">
        <v>0.93825348471916015</v>
      </c>
      <c r="E116" s="274"/>
      <c r="F116" s="274">
        <v>385</v>
      </c>
      <c r="G116" s="470">
        <v>0.5674931129476577</v>
      </c>
      <c r="H116" s="470">
        <v>0.51486858780211708</v>
      </c>
      <c r="I116" s="470">
        <v>0.61663621244224609</v>
      </c>
      <c r="J116" s="274"/>
      <c r="K116" s="274"/>
      <c r="L116" s="274"/>
      <c r="M116" s="274"/>
      <c r="N116" s="274"/>
      <c r="O116" s="274"/>
      <c r="P116" s="274"/>
      <c r="Q116" s="274"/>
      <c r="R116" s="274"/>
      <c r="S116" s="274"/>
    </row>
    <row r="117" spans="1:19">
      <c r="A117" s="274">
        <v>395</v>
      </c>
      <c r="B117" s="470">
        <v>0.92776010904134554</v>
      </c>
      <c r="C117" s="470">
        <v>0.91613208053540141</v>
      </c>
      <c r="D117" s="470">
        <v>0.93783100426459409</v>
      </c>
      <c r="E117" s="274"/>
      <c r="F117" s="274">
        <v>393</v>
      </c>
      <c r="G117" s="470">
        <v>0.56473829201101855</v>
      </c>
      <c r="H117" s="470">
        <v>0.51210089246548895</v>
      </c>
      <c r="I117" s="470">
        <v>0.61394112829905345</v>
      </c>
      <c r="J117" s="274"/>
      <c r="K117" s="274"/>
      <c r="L117" s="274"/>
      <c r="M117" s="274"/>
      <c r="N117" s="274"/>
      <c r="O117" s="274"/>
      <c r="P117" s="274"/>
      <c r="Q117" s="274"/>
      <c r="R117" s="274"/>
      <c r="S117" s="274"/>
    </row>
    <row r="118" spans="1:19">
      <c r="A118" s="274">
        <v>398</v>
      </c>
      <c r="B118" s="470">
        <v>0.92730577010449866</v>
      </c>
      <c r="C118" s="470">
        <v>0.91564722683616473</v>
      </c>
      <c r="D118" s="470">
        <v>0.93740840091500588</v>
      </c>
      <c r="E118" s="274"/>
      <c r="F118" s="274">
        <v>395</v>
      </c>
      <c r="G118" s="470">
        <v>0.5619834710743794</v>
      </c>
      <c r="H118" s="470">
        <v>0.50933479625042011</v>
      </c>
      <c r="I118" s="470">
        <v>0.61124447450382813</v>
      </c>
      <c r="J118" s="274"/>
      <c r="K118" s="274"/>
      <c r="L118" s="274"/>
      <c r="M118" s="274"/>
      <c r="N118" s="274"/>
      <c r="O118" s="274"/>
      <c r="P118" s="274"/>
      <c r="Q118" s="274"/>
      <c r="R118" s="274"/>
      <c r="S118" s="274"/>
    </row>
    <row r="119" spans="1:19">
      <c r="A119" s="274">
        <v>399</v>
      </c>
      <c r="B119" s="470">
        <v>0.92685143116765178</v>
      </c>
      <c r="C119" s="470">
        <v>0.91516249477288625</v>
      </c>
      <c r="D119" s="470">
        <v>0.93698567572356584</v>
      </c>
      <c r="E119" s="274"/>
      <c r="F119" s="274">
        <v>398</v>
      </c>
      <c r="G119" s="470">
        <v>0.55922865013774026</v>
      </c>
      <c r="H119" s="470">
        <v>0.50657029601767267</v>
      </c>
      <c r="I119" s="470">
        <v>0.60854625446010857</v>
      </c>
      <c r="J119" s="274"/>
      <c r="K119" s="274"/>
      <c r="L119" s="274"/>
      <c r="M119" s="274"/>
      <c r="N119" s="274"/>
      <c r="O119" s="274"/>
      <c r="P119" s="274"/>
      <c r="Q119" s="274"/>
      <c r="R119" s="274"/>
      <c r="S119" s="274"/>
    </row>
    <row r="120" spans="1:19">
      <c r="A120" s="274">
        <v>401</v>
      </c>
      <c r="B120" s="470">
        <v>0.92639709223080491</v>
      </c>
      <c r="C120" s="470">
        <v>0.91467788331355582</v>
      </c>
      <c r="D120" s="470">
        <v>0.93656282972739269</v>
      </c>
      <c r="E120" s="274"/>
      <c r="F120" s="274">
        <v>399</v>
      </c>
      <c r="G120" s="470">
        <v>0.55647382920110111</v>
      </c>
      <c r="H120" s="470">
        <v>0.50380738878434883</v>
      </c>
      <c r="I120" s="470">
        <v>0.60584647141721881</v>
      </c>
      <c r="J120" s="274"/>
      <c r="K120" s="274"/>
      <c r="L120" s="274"/>
      <c r="M120" s="274"/>
      <c r="N120" s="274"/>
      <c r="O120" s="274"/>
      <c r="P120" s="274"/>
      <c r="Q120" s="274"/>
      <c r="R120" s="274"/>
      <c r="S120" s="274"/>
    </row>
    <row r="121" spans="1:19">
      <c r="A121" s="274">
        <v>405</v>
      </c>
      <c r="B121" s="470">
        <v>0.92594275329395803</v>
      </c>
      <c r="C121" s="470">
        <v>0.91419339144174805</v>
      </c>
      <c r="D121" s="470">
        <v>0.93613986394789594</v>
      </c>
      <c r="E121" s="274"/>
      <c r="F121" s="274">
        <v>401</v>
      </c>
      <c r="G121" s="470">
        <v>0.55371900826446196</v>
      </c>
      <c r="H121" s="470">
        <v>0.50104607172245563</v>
      </c>
      <c r="I121" s="470">
        <v>0.60314512847177948</v>
      </c>
      <c r="J121" s="274"/>
      <c r="K121" s="274"/>
      <c r="L121" s="274"/>
      <c r="M121" s="274"/>
      <c r="N121" s="274"/>
      <c r="O121" s="274"/>
      <c r="P121" s="274"/>
      <c r="Q121" s="274"/>
      <c r="R121" s="274"/>
      <c r="S121" s="274"/>
    </row>
    <row r="122" spans="1:19">
      <c r="A122" s="274">
        <v>406</v>
      </c>
      <c r="B122" s="470">
        <v>0.92548841435711116</v>
      </c>
      <c r="C122" s="470">
        <v>0.91370901815629435</v>
      </c>
      <c r="D122" s="470">
        <v>0.93571677939110831</v>
      </c>
      <c r="E122" s="274"/>
      <c r="F122" s="274">
        <v>405</v>
      </c>
      <c r="G122" s="470">
        <v>0.55096418732782282</v>
      </c>
      <c r="H122" s="470">
        <v>0.49828634215754858</v>
      </c>
      <c r="I122" s="470">
        <v>0.60044222856914065</v>
      </c>
      <c r="J122" s="274"/>
      <c r="K122" s="274"/>
      <c r="L122" s="274"/>
      <c r="M122" s="274"/>
      <c r="N122" s="274"/>
      <c r="O122" s="274"/>
      <c r="P122" s="274"/>
      <c r="Q122" s="274"/>
      <c r="R122" s="274"/>
      <c r="S122" s="274"/>
    </row>
    <row r="123" spans="1:19">
      <c r="A123" s="274">
        <v>413</v>
      </c>
      <c r="B123" s="470">
        <v>0.9245797364834174</v>
      </c>
      <c r="C123" s="470">
        <v>0.9127406234141453</v>
      </c>
      <c r="D123" s="470">
        <v>0.93487025789483924</v>
      </c>
      <c r="E123" s="274"/>
      <c r="F123" s="274">
        <v>406</v>
      </c>
      <c r="G123" s="470">
        <v>0.54820936639118367</v>
      </c>
      <c r="H123" s="470">
        <v>0.49552819756745253</v>
      </c>
      <c r="I123" s="470">
        <v>0.59773777450473775</v>
      </c>
      <c r="J123" s="274"/>
      <c r="K123" s="274"/>
      <c r="L123" s="274"/>
      <c r="M123" s="274"/>
      <c r="N123" s="274"/>
      <c r="O123" s="274"/>
      <c r="P123" s="274"/>
      <c r="Q123" s="274"/>
      <c r="R123" s="274"/>
      <c r="S123" s="274"/>
    </row>
    <row r="124" spans="1:19">
      <c r="A124" s="274">
        <v>420</v>
      </c>
      <c r="B124" s="470">
        <v>0.92412539754657053</v>
      </c>
      <c r="C124" s="470">
        <v>0.91225660002855802</v>
      </c>
      <c r="D124" s="470">
        <v>0.93444682289340775</v>
      </c>
      <c r="E124" s="274"/>
      <c r="F124" s="274">
        <v>413</v>
      </c>
      <c r="G124" s="470">
        <v>0.54269972451790538</v>
      </c>
      <c r="H124" s="470">
        <v>0.49001665397719407</v>
      </c>
      <c r="I124" s="470">
        <v>0.59232421433041815</v>
      </c>
      <c r="J124" s="274"/>
      <c r="K124" s="274"/>
      <c r="L124" s="274"/>
      <c r="M124" s="274"/>
      <c r="N124" s="274"/>
      <c r="O124" s="274"/>
      <c r="P124" s="274"/>
      <c r="Q124" s="274"/>
      <c r="R124" s="274"/>
      <c r="S124" s="274"/>
    </row>
    <row r="125" spans="1:19">
      <c r="A125" s="274">
        <v>427</v>
      </c>
      <c r="B125" s="470">
        <v>0.9227623807360299</v>
      </c>
      <c r="C125" s="470">
        <v>0.9108052145350185</v>
      </c>
      <c r="D125" s="470">
        <v>0.93317583220736322</v>
      </c>
      <c r="E125" s="274"/>
      <c r="F125" s="274">
        <v>420</v>
      </c>
      <c r="G125" s="470">
        <v>0.53994490358126623</v>
      </c>
      <c r="H125" s="470">
        <v>0.48726325068356718</v>
      </c>
      <c r="I125" s="470">
        <v>0.58961511307295722</v>
      </c>
      <c r="J125" s="274"/>
      <c r="K125" s="274"/>
      <c r="L125" s="274"/>
      <c r="M125" s="274"/>
      <c r="N125" s="274"/>
      <c r="O125" s="274"/>
      <c r="P125" s="274"/>
      <c r="Q125" s="274"/>
      <c r="R125" s="274"/>
      <c r="S125" s="274"/>
    </row>
    <row r="126" spans="1:19">
      <c r="A126" s="274">
        <v>430</v>
      </c>
      <c r="B126" s="470">
        <v>0.92230804179918302</v>
      </c>
      <c r="C126" s="470">
        <v>0.91032164453778208</v>
      </c>
      <c r="D126" s="470">
        <v>0.93275194315261112</v>
      </c>
      <c r="E126" s="274"/>
      <c r="F126" s="274">
        <v>427</v>
      </c>
      <c r="G126" s="470">
        <v>0.53168044077134891</v>
      </c>
      <c r="H126" s="470">
        <v>0.47901249215423369</v>
      </c>
      <c r="I126" s="470">
        <v>0.58147855068378573</v>
      </c>
      <c r="J126" s="274"/>
      <c r="K126" s="274"/>
      <c r="L126" s="274"/>
      <c r="M126" s="274"/>
      <c r="N126" s="274"/>
      <c r="O126" s="274"/>
      <c r="P126" s="274"/>
      <c r="Q126" s="274"/>
      <c r="R126" s="274"/>
      <c r="S126" s="274"/>
    </row>
    <row r="127" spans="1:19">
      <c r="A127" s="274">
        <v>449</v>
      </c>
      <c r="B127" s="470">
        <v>0.92139936392548927</v>
      </c>
      <c r="C127" s="470">
        <v>0.90935483693476815</v>
      </c>
      <c r="D127" s="470">
        <v>0.93190383218773454</v>
      </c>
      <c r="E127" s="274"/>
      <c r="F127" s="274">
        <v>430</v>
      </c>
      <c r="G127" s="470">
        <v>0.52892561983470976</v>
      </c>
      <c r="H127" s="470">
        <v>0.47626538432329057</v>
      </c>
      <c r="I127" s="470">
        <v>0.57876328341699068</v>
      </c>
      <c r="J127" s="274"/>
      <c r="K127" s="274"/>
      <c r="L127" s="274"/>
      <c r="M127" s="274"/>
      <c r="N127" s="274"/>
      <c r="O127" s="274"/>
      <c r="P127" s="274"/>
      <c r="Q127" s="274"/>
      <c r="R127" s="274"/>
      <c r="S127" s="274"/>
    </row>
    <row r="128" spans="1:19">
      <c r="A128" s="274">
        <v>453</v>
      </c>
      <c r="B128" s="470">
        <v>0.92094502498864239</v>
      </c>
      <c r="C128" s="470">
        <v>0.90887159758683744</v>
      </c>
      <c r="D128" s="470">
        <v>0.93147961202753382</v>
      </c>
      <c r="E128" s="274"/>
      <c r="F128" s="274">
        <v>449</v>
      </c>
      <c r="G128" s="470">
        <v>0.52341597796143158</v>
      </c>
      <c r="H128" s="470">
        <v>0.47077587791419295</v>
      </c>
      <c r="I128" s="470">
        <v>0.57332813920845382</v>
      </c>
      <c r="J128" s="274"/>
      <c r="K128" s="274"/>
      <c r="L128" s="274"/>
      <c r="M128" s="274"/>
      <c r="N128" s="274"/>
      <c r="O128" s="274"/>
      <c r="P128" s="274"/>
      <c r="Q128" s="274"/>
      <c r="R128" s="274"/>
      <c r="S128" s="274"/>
    </row>
    <row r="129" spans="1:19">
      <c r="A129" s="274">
        <v>455</v>
      </c>
      <c r="B129" s="470">
        <v>0.92049068605179551</v>
      </c>
      <c r="C129" s="470">
        <v>0.90838846673363083</v>
      </c>
      <c r="D129" s="470">
        <v>0.93105528322818631</v>
      </c>
      <c r="E129" s="274"/>
      <c r="F129" s="274">
        <v>453</v>
      </c>
      <c r="G129" s="470">
        <v>0.52066115702479243</v>
      </c>
      <c r="H129" s="470">
        <v>0.46803347708503268</v>
      </c>
      <c r="I129" s="470">
        <v>0.5706082651168719</v>
      </c>
      <c r="J129" s="274"/>
      <c r="K129" s="274"/>
      <c r="L129" s="274"/>
      <c r="M129" s="274"/>
      <c r="N129" s="274"/>
      <c r="O129" s="274"/>
      <c r="P129" s="274"/>
      <c r="Q129" s="274"/>
      <c r="R129" s="274"/>
      <c r="S129" s="274"/>
    </row>
    <row r="130" spans="1:19">
      <c r="A130" s="274">
        <v>461</v>
      </c>
      <c r="B130" s="470">
        <v>0.92003634711494864</v>
      </c>
      <c r="C130" s="470">
        <v>0.90790544353437252</v>
      </c>
      <c r="D130" s="470">
        <v>0.93063084663413764</v>
      </c>
      <c r="E130" s="274"/>
      <c r="F130" s="274">
        <v>455</v>
      </c>
      <c r="G130" s="470">
        <v>0.51790633608815329</v>
      </c>
      <c r="H130" s="470">
        <v>0.46529264324403491</v>
      </c>
      <c r="I130" s="470">
        <v>0.56788685803396033</v>
      </c>
      <c r="J130" s="274"/>
      <c r="K130" s="274"/>
      <c r="L130" s="274"/>
      <c r="M130" s="274"/>
      <c r="N130" s="274"/>
      <c r="O130" s="274"/>
      <c r="P130" s="274"/>
      <c r="Q130" s="274"/>
      <c r="R130" s="274"/>
      <c r="S130" s="274"/>
    </row>
    <row r="131" spans="1:19">
      <c r="A131" s="274">
        <v>462</v>
      </c>
      <c r="B131" s="470">
        <v>0.91958200817810176</v>
      </c>
      <c r="C131" s="470">
        <v>0.90742252715998117</v>
      </c>
      <c r="D131" s="470">
        <v>0.93020630307805707</v>
      </c>
      <c r="E131" s="274"/>
      <c r="F131" s="274">
        <v>461</v>
      </c>
      <c r="G131" s="470">
        <v>0.51515151515151414</v>
      </c>
      <c r="H131" s="470">
        <v>0.46255337562286342</v>
      </c>
      <c r="I131" s="470">
        <v>0.56516391903578045</v>
      </c>
      <c r="J131" s="274"/>
      <c r="K131" s="274"/>
      <c r="L131" s="274"/>
      <c r="M131" s="274"/>
      <c r="N131" s="274"/>
      <c r="O131" s="274"/>
      <c r="P131" s="274"/>
      <c r="Q131" s="274"/>
      <c r="R131" s="274"/>
      <c r="S131" s="274"/>
    </row>
    <row r="132" spans="1:19">
      <c r="A132" s="274">
        <v>469</v>
      </c>
      <c r="B132" s="470">
        <v>0.91912766924125477</v>
      </c>
      <c r="C132" s="470">
        <v>0.90693971679284302</v>
      </c>
      <c r="D132" s="470">
        <v>0.92978165338106711</v>
      </c>
      <c r="E132" s="274"/>
      <c r="F132" s="274">
        <v>462</v>
      </c>
      <c r="G132" s="470">
        <v>0.51239669421487499</v>
      </c>
      <c r="H132" s="470">
        <v>0.45981567359530745</v>
      </c>
      <c r="I132" s="470">
        <v>0.5624394490596849</v>
      </c>
      <c r="J132" s="274"/>
      <c r="K132" s="274"/>
      <c r="L132" s="274"/>
      <c r="M132" s="274"/>
      <c r="N132" s="274"/>
      <c r="O132" s="274"/>
      <c r="P132" s="274"/>
      <c r="Q132" s="274"/>
      <c r="R132" s="274"/>
      <c r="S132" s="274"/>
    </row>
    <row r="133" spans="1:19">
      <c r="A133" s="274">
        <v>476</v>
      </c>
      <c r="B133" s="470">
        <v>0.9186733303044079</v>
      </c>
      <c r="C133" s="470">
        <v>0.90645701162658965</v>
      </c>
      <c r="D133" s="470">
        <v>0.92935689835296798</v>
      </c>
      <c r="E133" s="274"/>
      <c r="F133" s="274">
        <v>469</v>
      </c>
      <c r="G133" s="470">
        <v>0.50964187327823585</v>
      </c>
      <c r="H133" s="470">
        <v>0.45707953667696988</v>
      </c>
      <c r="I133" s="470">
        <v>0.5597134489047163</v>
      </c>
      <c r="J133" s="274"/>
      <c r="K133" s="274"/>
      <c r="L133" s="274"/>
      <c r="M133" s="274"/>
      <c r="N133" s="274"/>
      <c r="O133" s="274"/>
      <c r="P133" s="274"/>
      <c r="Q133" s="274"/>
      <c r="R133" s="274"/>
      <c r="S133" s="274"/>
    </row>
    <row r="134" spans="1:19">
      <c r="A134" s="274">
        <v>480</v>
      </c>
      <c r="B134" s="470">
        <v>0.91821899136756102</v>
      </c>
      <c r="C134" s="470">
        <v>0.90597441086588215</v>
      </c>
      <c r="D134" s="470">
        <v>0.92893203879245467</v>
      </c>
      <c r="E134" s="274"/>
      <c r="F134" s="274">
        <v>476</v>
      </c>
      <c r="G134" s="470">
        <v>0.50688705234159681</v>
      </c>
      <c r="H134" s="470">
        <v>0.45434496452502099</v>
      </c>
      <c r="I134" s="470">
        <v>0.55698591923194585</v>
      </c>
      <c r="J134" s="274"/>
      <c r="K134" s="274"/>
      <c r="L134" s="274"/>
      <c r="M134" s="274"/>
      <c r="N134" s="274"/>
      <c r="O134" s="274"/>
      <c r="P134" s="274"/>
      <c r="Q134" s="274"/>
      <c r="R134" s="274"/>
      <c r="S134" s="274"/>
    </row>
    <row r="135" spans="1:19">
      <c r="A135" s="274">
        <v>481</v>
      </c>
      <c r="B135" s="470">
        <v>0.91776465243071415</v>
      </c>
      <c r="C135" s="470">
        <v>0.90549191372619997</v>
      </c>
      <c r="D135" s="470">
        <v>0.92850707548733091</v>
      </c>
      <c r="E135" s="274"/>
      <c r="F135" s="274">
        <v>480</v>
      </c>
      <c r="G135" s="470">
        <v>0.50413223140495766</v>
      </c>
      <c r="H135" s="470">
        <v>0.45161195693801481</v>
      </c>
      <c r="I135" s="470">
        <v>0.55425686056474666</v>
      </c>
      <c r="J135" s="274"/>
      <c r="K135" s="274"/>
      <c r="L135" s="274"/>
      <c r="M135" s="274"/>
      <c r="N135" s="274"/>
      <c r="O135" s="274"/>
      <c r="P135" s="274"/>
      <c r="Q135" s="274"/>
      <c r="R135" s="274"/>
      <c r="S135" s="274"/>
    </row>
    <row r="136" spans="1:19">
      <c r="A136" s="274">
        <v>483</v>
      </c>
      <c r="B136" s="470">
        <v>0.91685597455702039</v>
      </c>
      <c r="C136" s="470">
        <v>0.90452722722469381</v>
      </c>
      <c r="D136" s="470">
        <v>0.92765684074124966</v>
      </c>
      <c r="E136" s="274"/>
      <c r="F136" s="274">
        <v>481</v>
      </c>
      <c r="G136" s="470">
        <v>0.50137741046831852</v>
      </c>
      <c r="H136" s="470">
        <v>0.44888051385577077</v>
      </c>
      <c r="I136" s="470">
        <v>0.55152627328900783</v>
      </c>
      <c r="J136" s="274"/>
      <c r="K136" s="274"/>
      <c r="L136" s="274"/>
      <c r="M136" s="274"/>
      <c r="N136" s="274"/>
      <c r="O136" s="274"/>
      <c r="P136" s="274"/>
      <c r="Q136" s="274"/>
      <c r="R136" s="274"/>
      <c r="S136" s="274"/>
    </row>
    <row r="137" spans="1:19">
      <c r="A137" s="274">
        <v>497</v>
      </c>
      <c r="B137" s="470">
        <v>0.91640163562017352</v>
      </c>
      <c r="C137" s="470">
        <v>0.90404503634609579</v>
      </c>
      <c r="D137" s="470">
        <v>0.92723157082328533</v>
      </c>
      <c r="E137" s="274"/>
      <c r="F137" s="274">
        <v>483</v>
      </c>
      <c r="G137" s="470">
        <v>0.49586776859504034</v>
      </c>
      <c r="H137" s="470">
        <v>0.44342232167090112</v>
      </c>
      <c r="I137" s="470">
        <v>0.54606051376888254</v>
      </c>
      <c r="J137" s="274"/>
      <c r="K137" s="274"/>
      <c r="L137" s="274"/>
      <c r="M137" s="274"/>
      <c r="N137" s="274"/>
      <c r="O137" s="274"/>
      <c r="P137" s="274"/>
      <c r="Q137" s="274"/>
      <c r="R137" s="274"/>
      <c r="S137" s="274"/>
    </row>
    <row r="138" spans="1:19">
      <c r="A138" s="274">
        <v>504</v>
      </c>
      <c r="B138" s="470">
        <v>0.91594729668332664</v>
      </c>
      <c r="C138" s="470">
        <v>0.90356294605458776</v>
      </c>
      <c r="D138" s="470">
        <v>0.92680620020708759</v>
      </c>
      <c r="E138" s="274"/>
      <c r="F138" s="274">
        <v>497</v>
      </c>
      <c r="G138" s="470">
        <v>0.49311294765840125</v>
      </c>
      <c r="H138" s="470">
        <v>0.44069557315405716</v>
      </c>
      <c r="I138" s="470">
        <v>0.54332534160989421</v>
      </c>
      <c r="J138" s="274"/>
      <c r="K138" s="274"/>
      <c r="L138" s="274"/>
      <c r="M138" s="274"/>
      <c r="N138" s="274"/>
      <c r="O138" s="274"/>
      <c r="P138" s="274"/>
      <c r="Q138" s="274"/>
      <c r="R138" s="274"/>
      <c r="S138" s="274"/>
    </row>
    <row r="139" spans="1:19">
      <c r="A139" s="274">
        <v>505</v>
      </c>
      <c r="B139" s="470">
        <v>0.91549295774647976</v>
      </c>
      <c r="C139" s="470">
        <v>0.90308095561675539</v>
      </c>
      <c r="D139" s="470">
        <v>0.92638072962901796</v>
      </c>
      <c r="E139" s="274"/>
      <c r="F139" s="274">
        <v>504</v>
      </c>
      <c r="G139" s="470">
        <v>0.4903581267217621</v>
      </c>
      <c r="H139" s="470">
        <v>0.43797039031374541</v>
      </c>
      <c r="I139" s="470">
        <v>0.54058864101315451</v>
      </c>
      <c r="J139" s="274"/>
      <c r="K139" s="274"/>
      <c r="L139" s="274"/>
      <c r="M139" s="274"/>
      <c r="N139" s="274"/>
      <c r="O139" s="274"/>
      <c r="P139" s="274"/>
      <c r="Q139" s="274"/>
      <c r="R139" s="274"/>
      <c r="S139" s="274"/>
    </row>
    <row r="140" spans="1:19">
      <c r="A140" s="274">
        <v>511</v>
      </c>
      <c r="B140" s="470">
        <v>0.91503861880963289</v>
      </c>
      <c r="C140" s="470">
        <v>0.90259906430884074</v>
      </c>
      <c r="D140" s="470">
        <v>0.92595515981571908</v>
      </c>
      <c r="E140" s="274"/>
      <c r="F140" s="274">
        <v>505</v>
      </c>
      <c r="G140" s="470">
        <v>0.48760330578512295</v>
      </c>
      <c r="H140" s="470">
        <v>0.43524677379654914</v>
      </c>
      <c r="I140" s="470">
        <v>0.53785041167814829</v>
      </c>
      <c r="J140" s="274"/>
      <c r="K140" s="274"/>
      <c r="L140" s="274"/>
      <c r="M140" s="274"/>
      <c r="N140" s="274"/>
      <c r="O140" s="274"/>
      <c r="P140" s="274"/>
      <c r="Q140" s="274"/>
      <c r="R140" s="274"/>
      <c r="S140" s="274"/>
    </row>
    <row r="141" spans="1:19">
      <c r="A141" s="274">
        <v>518</v>
      </c>
      <c r="B141" s="470">
        <v>0.91458427987278601</v>
      </c>
      <c r="C141" s="470">
        <v>0.90211727141656506</v>
      </c>
      <c r="D141" s="470">
        <v>0.92552949148429442</v>
      </c>
      <c r="E141" s="274"/>
      <c r="F141" s="274">
        <v>511</v>
      </c>
      <c r="G141" s="470">
        <v>0.48484848484848386</v>
      </c>
      <c r="H141" s="470">
        <v>0.43252472439093842</v>
      </c>
      <c r="I141" s="470">
        <v>0.53511065316685169</v>
      </c>
      <c r="J141" s="274"/>
      <c r="K141" s="274"/>
      <c r="L141" s="274"/>
      <c r="M141" s="274"/>
      <c r="N141" s="274"/>
      <c r="O141" s="274"/>
      <c r="P141" s="274"/>
      <c r="Q141" s="274"/>
      <c r="R141" s="274"/>
      <c r="S141" s="274"/>
    </row>
    <row r="142" spans="1:19">
      <c r="A142" s="274">
        <v>519</v>
      </c>
      <c r="B142" s="470">
        <v>0.91412994093593913</v>
      </c>
      <c r="C142" s="470">
        <v>0.90163557623495549</v>
      </c>
      <c r="D142" s="470">
        <v>0.92510372534248309</v>
      </c>
      <c r="E142" s="274"/>
      <c r="F142" s="274">
        <v>518</v>
      </c>
      <c r="G142" s="470">
        <v>0.48209366391184472</v>
      </c>
      <c r="H142" s="470">
        <v>0.42980424302759668</v>
      </c>
      <c r="I142" s="470">
        <v>0.53236936490350995</v>
      </c>
      <c r="J142" s="274"/>
      <c r="K142" s="274"/>
      <c r="L142" s="274"/>
      <c r="M142" s="274"/>
      <c r="N142" s="274"/>
      <c r="O142" s="274"/>
      <c r="P142" s="274"/>
      <c r="Q142" s="274"/>
      <c r="R142" s="274"/>
      <c r="S142" s="274"/>
    </row>
    <row r="143" spans="1:19">
      <c r="A143" s="274">
        <v>521</v>
      </c>
      <c r="B143" s="470">
        <v>0.91367560199909226</v>
      </c>
      <c r="C143" s="470">
        <v>0.90115397806817499</v>
      </c>
      <c r="D143" s="470">
        <v>0.92467786208883085</v>
      </c>
      <c r="E143" s="274"/>
      <c r="F143" s="274">
        <v>519</v>
      </c>
      <c r="G143" s="470">
        <v>0.47933884297520563</v>
      </c>
      <c r="H143" s="470">
        <v>0.42708533077981353</v>
      </c>
      <c r="I143" s="470">
        <v>0.52962654617435567</v>
      </c>
      <c r="J143" s="274"/>
      <c r="K143" s="274"/>
      <c r="L143" s="274"/>
      <c r="M143" s="274"/>
      <c r="N143" s="274"/>
      <c r="O143" s="274"/>
      <c r="P143" s="274"/>
      <c r="Q143" s="274"/>
      <c r="R143" s="274"/>
      <c r="S143" s="274"/>
    </row>
    <row r="144" spans="1:19">
      <c r="A144" s="274">
        <v>525</v>
      </c>
      <c r="B144" s="470">
        <v>0.91322126306224538</v>
      </c>
      <c r="C144" s="470">
        <v>0.90067247622935742</v>
      </c>
      <c r="D144" s="470">
        <v>0.92425190241285726</v>
      </c>
      <c r="E144" s="274"/>
      <c r="F144" s="274">
        <v>521</v>
      </c>
      <c r="G144" s="470">
        <v>0.47658402203856648</v>
      </c>
      <c r="H144" s="470">
        <v>0.42436798886394006</v>
      </c>
      <c r="I144" s="470">
        <v>0.52688219612726195</v>
      </c>
      <c r="J144" s="274"/>
      <c r="K144" s="274"/>
      <c r="L144" s="274"/>
      <c r="M144" s="274"/>
      <c r="N144" s="274"/>
      <c r="O144" s="274"/>
      <c r="P144" s="274"/>
      <c r="Q144" s="274"/>
      <c r="R144" s="274"/>
      <c r="S144" s="274"/>
    </row>
    <row r="145" spans="1:19">
      <c r="A145" s="274">
        <v>526</v>
      </c>
      <c r="B145" s="470">
        <v>0.9127669241253985</v>
      </c>
      <c r="C145" s="470">
        <v>0.9001910700404453</v>
      </c>
      <c r="D145" s="470">
        <v>0.92382584699521852</v>
      </c>
      <c r="E145" s="274"/>
      <c r="F145" s="274">
        <v>525</v>
      </c>
      <c r="G145" s="470">
        <v>0.47382920110192733</v>
      </c>
      <c r="H145" s="470">
        <v>0.42165221863991265</v>
      </c>
      <c r="I145" s="470">
        <v>0.52413631377133418</v>
      </c>
      <c r="J145" s="274"/>
      <c r="K145" s="274"/>
      <c r="L145" s="274"/>
      <c r="M145" s="274"/>
      <c r="N145" s="274"/>
      <c r="O145" s="274"/>
      <c r="P145" s="274"/>
      <c r="Q145" s="274"/>
      <c r="R145" s="274"/>
      <c r="S145" s="274"/>
    </row>
    <row r="146" spans="1:19">
      <c r="A146" s="274">
        <v>530</v>
      </c>
      <c r="B146" s="470">
        <v>0.91231258518855163</v>
      </c>
      <c r="C146" s="470">
        <v>0.89970975883203264</v>
      </c>
      <c r="D146" s="470">
        <v>0.92339969650786735</v>
      </c>
      <c r="E146" s="274"/>
      <c r="F146" s="274">
        <v>526</v>
      </c>
      <c r="G146" s="470">
        <v>0.47107438016528824</v>
      </c>
      <c r="H146" s="470">
        <v>0.41893802161184024</v>
      </c>
      <c r="I146" s="470">
        <v>0.52138889797643784</v>
      </c>
      <c r="J146" s="274"/>
      <c r="K146" s="274"/>
      <c r="L146" s="274"/>
      <c r="M146" s="274"/>
      <c r="N146" s="274"/>
      <c r="O146" s="274"/>
      <c r="P146" s="274"/>
      <c r="Q146" s="274"/>
      <c r="R146" s="274"/>
      <c r="S146" s="274"/>
    </row>
    <row r="147" spans="1:19">
      <c r="A147" s="274">
        <v>532</v>
      </c>
      <c r="B147" s="470">
        <v>0.91185824625170475</v>
      </c>
      <c r="C147" s="470">
        <v>0.89922854194321011</v>
      </c>
      <c r="D147" s="470">
        <v>0.92297345161420774</v>
      </c>
      <c r="E147" s="274"/>
      <c r="F147" s="274">
        <v>530</v>
      </c>
      <c r="G147" s="470">
        <v>0.4683195592286491</v>
      </c>
      <c r="H147" s="470">
        <v>0.41622539942865899</v>
      </c>
      <c r="I147" s="470">
        <v>0.51863994747266151</v>
      </c>
      <c r="J147" s="274"/>
      <c r="K147" s="274"/>
      <c r="L147" s="274"/>
      <c r="M147" s="274"/>
      <c r="N147" s="274"/>
      <c r="O147" s="274"/>
      <c r="P147" s="274"/>
      <c r="Q147" s="274"/>
      <c r="R147" s="274"/>
      <c r="S147" s="274"/>
    </row>
    <row r="148" spans="1:19">
      <c r="A148" s="274">
        <v>543</v>
      </c>
      <c r="B148" s="470">
        <v>0.91140390731485788</v>
      </c>
      <c r="C148" s="470">
        <v>0.8987474187214145</v>
      </c>
      <c r="D148" s="470">
        <v>0.92254711296924785</v>
      </c>
      <c r="E148" s="274"/>
      <c r="F148" s="274">
        <v>532</v>
      </c>
      <c r="G148" s="470">
        <v>0.46556473829201001</v>
      </c>
      <c r="H148" s="470">
        <v>0.41351435388485497</v>
      </c>
      <c r="I148" s="470">
        <v>0.51588946084971699</v>
      </c>
      <c r="J148" s="274"/>
      <c r="K148" s="274"/>
      <c r="L148" s="274"/>
      <c r="M148" s="274"/>
      <c r="N148" s="274"/>
      <c r="O148" s="274"/>
      <c r="P148" s="274"/>
      <c r="Q148" s="274"/>
      <c r="R148" s="274"/>
      <c r="S148" s="274"/>
    </row>
    <row r="149" spans="1:19">
      <c r="A149" s="274">
        <v>545</v>
      </c>
      <c r="B149" s="470">
        <v>0.91094956837801089</v>
      </c>
      <c r="C149" s="470">
        <v>0.89826638852228113</v>
      </c>
      <c r="D149" s="470">
        <v>0.92212068121974788</v>
      </c>
      <c r="E149" s="274"/>
      <c r="F149" s="274">
        <v>543</v>
      </c>
      <c r="G149" s="470">
        <v>0.46280991735537086</v>
      </c>
      <c r="H149" s="470">
        <v>0.41080488692125383</v>
      </c>
      <c r="I149" s="470">
        <v>0.51313743655627231</v>
      </c>
      <c r="J149" s="274"/>
      <c r="K149" s="274"/>
      <c r="L149" s="274"/>
      <c r="M149" s="274"/>
      <c r="N149" s="274"/>
      <c r="O149" s="274"/>
      <c r="P149" s="274"/>
      <c r="Q149" s="274"/>
      <c r="R149" s="274"/>
      <c r="S149" s="274"/>
    </row>
    <row r="150" spans="1:19">
      <c r="A150" s="274">
        <v>552</v>
      </c>
      <c r="B150" s="470">
        <v>0.91004089050431713</v>
      </c>
      <c r="C150" s="470">
        <v>0.89730460465467754</v>
      </c>
      <c r="D150" s="470">
        <v>0.92126754095380048</v>
      </c>
      <c r="E150" s="274"/>
      <c r="F150" s="274">
        <v>545</v>
      </c>
      <c r="G150" s="470">
        <v>0.46005509641873177</v>
      </c>
      <c r="H150" s="470">
        <v>0.40809700062587967</v>
      </c>
      <c r="I150" s="470">
        <v>0.51038387289922083</v>
      </c>
      <c r="J150" s="274"/>
      <c r="K150" s="274"/>
      <c r="L150" s="274"/>
      <c r="M150" s="274"/>
      <c r="N150" s="274"/>
      <c r="O150" s="274"/>
      <c r="P150" s="274"/>
      <c r="Q150" s="274"/>
      <c r="R150" s="274"/>
      <c r="S150" s="274"/>
    </row>
    <row r="151" spans="1:19">
      <c r="A151" s="274">
        <v>553</v>
      </c>
      <c r="B151" s="470">
        <v>0.90958655156747026</v>
      </c>
      <c r="C151" s="470">
        <v>0.89682384973719231</v>
      </c>
      <c r="D151" s="470">
        <v>0.92084083369092662</v>
      </c>
      <c r="E151" s="274"/>
      <c r="F151" s="274">
        <v>552</v>
      </c>
      <c r="G151" s="470">
        <v>0.45454545454545353</v>
      </c>
      <c r="H151" s="470">
        <v>0.40268597913354476</v>
      </c>
      <c r="I151" s="470">
        <v>0.50487212000813331</v>
      </c>
      <c r="J151" s="274"/>
      <c r="K151" s="274"/>
      <c r="L151" s="274"/>
      <c r="M151" s="274"/>
      <c r="N151" s="274"/>
      <c r="O151" s="274"/>
      <c r="P151" s="274"/>
      <c r="Q151" s="274"/>
      <c r="R151" s="274"/>
      <c r="S151" s="274"/>
    </row>
    <row r="152" spans="1:19">
      <c r="A152" s="274">
        <v>560</v>
      </c>
      <c r="B152" s="470">
        <v>0.90913221263062338</v>
      </c>
      <c r="C152" s="470">
        <v>0.89634318534406809</v>
      </c>
      <c r="D152" s="470">
        <v>0.92041403583093451</v>
      </c>
      <c r="E152" s="274"/>
      <c r="F152" s="274">
        <v>553</v>
      </c>
      <c r="G152" s="470">
        <v>0.45179063360881438</v>
      </c>
      <c r="H152" s="470">
        <v>0.39998284885733876</v>
      </c>
      <c r="I152" s="470">
        <v>0.50211392667148014</v>
      </c>
      <c r="J152" s="274"/>
      <c r="K152" s="274"/>
      <c r="L152" s="274"/>
      <c r="M152" s="274"/>
      <c r="N152" s="274"/>
      <c r="O152" s="274"/>
      <c r="P152" s="274"/>
      <c r="Q152" s="274"/>
      <c r="R152" s="274"/>
      <c r="S152" s="274"/>
    </row>
    <row r="153" spans="1:19">
      <c r="A153" s="274">
        <v>561</v>
      </c>
      <c r="B153" s="470">
        <v>0.90867787369377651</v>
      </c>
      <c r="C153" s="470">
        <v>0.89586261086983821</v>
      </c>
      <c r="D153" s="470">
        <v>0.91998714798146064</v>
      </c>
      <c r="E153" s="274"/>
      <c r="F153" s="274">
        <v>560</v>
      </c>
      <c r="G153" s="470">
        <v>0.44903581267217529</v>
      </c>
      <c r="H153" s="470">
        <v>0.39728130909308457</v>
      </c>
      <c r="I153" s="470">
        <v>0.49935418576404672</v>
      </c>
      <c r="J153" s="274"/>
      <c r="K153" s="274"/>
      <c r="L153" s="274"/>
      <c r="M153" s="274"/>
      <c r="N153" s="274"/>
      <c r="O153" s="274"/>
      <c r="P153" s="274"/>
      <c r="Q153" s="274"/>
      <c r="R153" s="274"/>
      <c r="S153" s="274"/>
    </row>
    <row r="154" spans="1:19">
      <c r="A154" s="274">
        <v>567</v>
      </c>
      <c r="B154" s="470">
        <v>0.90822353475692963</v>
      </c>
      <c r="C154" s="470">
        <v>0.89538212571641762</v>
      </c>
      <c r="D154" s="470">
        <v>0.91956017074271801</v>
      </c>
      <c r="E154" s="274"/>
      <c r="F154" s="274">
        <v>561</v>
      </c>
      <c r="G154" s="470">
        <v>0.4462809917355362</v>
      </c>
      <c r="H154" s="470">
        <v>0.39458136268016181</v>
      </c>
      <c r="I154" s="470">
        <v>0.49659289487050284</v>
      </c>
      <c r="J154" s="274"/>
      <c r="K154" s="274"/>
      <c r="L154" s="274"/>
      <c r="M154" s="274"/>
      <c r="N154" s="274"/>
      <c r="O154" s="274"/>
      <c r="P154" s="274"/>
      <c r="Q154" s="274"/>
      <c r="R154" s="274"/>
      <c r="S154" s="274"/>
    </row>
    <row r="155" spans="1:19">
      <c r="A155" s="274">
        <v>570</v>
      </c>
      <c r="B155" s="470">
        <v>0.90776919582008275</v>
      </c>
      <c r="C155" s="470">
        <v>0.89490172929297773</v>
      </c>
      <c r="D155" s="470">
        <v>0.91913310470762211</v>
      </c>
      <c r="E155" s="274"/>
      <c r="F155" s="274">
        <v>567</v>
      </c>
      <c r="G155" s="470">
        <v>0.44352617079889706</v>
      </c>
      <c r="H155" s="470">
        <v>0.39188301261180508</v>
      </c>
      <c r="I155" s="470">
        <v>0.49383005142791714</v>
      </c>
      <c r="J155" s="274"/>
      <c r="K155" s="274"/>
      <c r="L155" s="274"/>
      <c r="M155" s="274"/>
      <c r="N155" s="274"/>
      <c r="O155" s="274"/>
      <c r="P155" s="274"/>
      <c r="Q155" s="274"/>
      <c r="R155" s="274"/>
      <c r="S155" s="274"/>
    </row>
    <row r="156" spans="1:19">
      <c r="A156" s="274">
        <v>572</v>
      </c>
      <c r="B156" s="470">
        <v>0.90731485688323588</v>
      </c>
      <c r="C156" s="470">
        <v>0.89442142101582267</v>
      </c>
      <c r="D156" s="470">
        <v>0.91870595046191628</v>
      </c>
      <c r="E156" s="274"/>
      <c r="F156" s="274">
        <v>570</v>
      </c>
      <c r="G156" s="470">
        <v>0.44077134986225797</v>
      </c>
      <c r="H156" s="470">
        <v>0.38918626203647511</v>
      </c>
      <c r="I156" s="470">
        <v>0.49106565272453717</v>
      </c>
      <c r="J156" s="274"/>
      <c r="K156" s="274"/>
      <c r="L156" s="274"/>
      <c r="M156" s="274"/>
      <c r="N156" s="274"/>
      <c r="O156" s="274"/>
      <c r="P156" s="274"/>
      <c r="Q156" s="274"/>
      <c r="R156" s="274"/>
      <c r="S156" s="274"/>
    </row>
    <row r="157" spans="1:19">
      <c r="A157" s="274">
        <v>573</v>
      </c>
      <c r="B157" s="470">
        <v>0.906860517946389</v>
      </c>
      <c r="C157" s="470">
        <v>0.89394120030826951</v>
      </c>
      <c r="D157" s="470">
        <v>0.91827870858429173</v>
      </c>
      <c r="E157" s="274"/>
      <c r="F157" s="274">
        <v>572</v>
      </c>
      <c r="G157" s="470">
        <v>0.43801652892561888</v>
      </c>
      <c r="H157" s="470">
        <v>0.38649111425930782</v>
      </c>
      <c r="I157" s="470">
        <v>0.48829969589849409</v>
      </c>
      <c r="J157" s="274"/>
      <c r="K157" s="274"/>
      <c r="L157" s="274"/>
      <c r="M157" s="274"/>
      <c r="N157" s="274"/>
      <c r="O157" s="274"/>
      <c r="P157" s="274"/>
      <c r="Q157" s="274"/>
      <c r="R157" s="274"/>
      <c r="S157" s="274"/>
    </row>
    <row r="158" spans="1:19">
      <c r="A158" s="274">
        <v>575</v>
      </c>
      <c r="B158" s="470">
        <v>0.90640617900954212</v>
      </c>
      <c r="C158" s="470">
        <v>0.89346106660052982</v>
      </c>
      <c r="D158" s="470">
        <v>0.91785137964650698</v>
      </c>
      <c r="E158" s="274"/>
      <c r="F158" s="274">
        <v>573</v>
      </c>
      <c r="G158" s="470">
        <v>0.43526170798897978</v>
      </c>
      <c r="H158" s="470">
        <v>0.38379757274364434</v>
      </c>
      <c r="I158" s="470">
        <v>0.48553217793643311</v>
      </c>
      <c r="J158" s="274"/>
      <c r="K158" s="274"/>
      <c r="L158" s="274"/>
      <c r="M158" s="274"/>
      <c r="N158" s="274"/>
      <c r="O158" s="274"/>
      <c r="P158" s="274"/>
      <c r="Q158" s="274"/>
      <c r="R158" s="274"/>
      <c r="S158" s="274"/>
    </row>
    <row r="159" spans="1:19">
      <c r="A159" s="274">
        <v>580</v>
      </c>
      <c r="B159" s="470">
        <v>0.90595184007269525</v>
      </c>
      <c r="C159" s="470">
        <v>0.89298101932959517</v>
      </c>
      <c r="D159" s="470">
        <v>0.91742396421350414</v>
      </c>
      <c r="E159" s="274"/>
      <c r="F159" s="274">
        <v>575</v>
      </c>
      <c r="G159" s="470">
        <v>0.43250688705234064</v>
      </c>
      <c r="H159" s="470">
        <v>0.38110564111264195</v>
      </c>
      <c r="I159" s="470">
        <v>0.4827630956720646</v>
      </c>
      <c r="J159" s="274"/>
      <c r="K159" s="274"/>
      <c r="L159" s="274"/>
      <c r="M159" s="274"/>
      <c r="N159" s="274"/>
      <c r="O159" s="274"/>
      <c r="P159" s="274"/>
      <c r="Q159" s="274"/>
      <c r="R159" s="274"/>
      <c r="S159" s="274"/>
    </row>
    <row r="160" spans="1:19">
      <c r="A160" s="274">
        <v>582</v>
      </c>
      <c r="B160" s="470">
        <v>0.90549750113584837</v>
      </c>
      <c r="C160" s="470">
        <v>0.89250105793912404</v>
      </c>
      <c r="D160" s="470">
        <v>0.91699646284352188</v>
      </c>
      <c r="E160" s="274"/>
      <c r="F160" s="274">
        <v>580</v>
      </c>
      <c r="G160" s="470">
        <v>0.42975206611570155</v>
      </c>
      <c r="H160" s="470">
        <v>0.37841532315096921</v>
      </c>
      <c r="I160" s="470">
        <v>0.47999244578463851</v>
      </c>
      <c r="J160" s="274"/>
      <c r="K160" s="274"/>
      <c r="L160" s="274"/>
      <c r="M160" s="274"/>
      <c r="N160" s="274"/>
      <c r="O160" s="274"/>
      <c r="P160" s="274"/>
      <c r="Q160" s="274"/>
      <c r="R160" s="274"/>
      <c r="S160" s="274"/>
    </row>
    <row r="161" spans="1:19">
      <c r="A161" s="274">
        <v>589</v>
      </c>
      <c r="B161" s="470">
        <v>0.90504316219900149</v>
      </c>
      <c r="C161" s="470">
        <v>0.89202118187933144</v>
      </c>
      <c r="D161" s="470">
        <v>0.91656887608820714</v>
      </c>
      <c r="E161" s="274"/>
      <c r="F161" s="274">
        <v>582</v>
      </c>
      <c r="G161" s="470">
        <v>0.42699724517906246</v>
      </c>
      <c r="H161" s="470">
        <v>0.37572662280658609</v>
      </c>
      <c r="I161" s="470">
        <v>0.477220224797335</v>
      </c>
      <c r="J161" s="274"/>
      <c r="K161" s="274"/>
      <c r="L161" s="274"/>
      <c r="M161" s="274"/>
      <c r="N161" s="274"/>
      <c r="O161" s="274"/>
      <c r="P161" s="274"/>
      <c r="Q161" s="274"/>
      <c r="R161" s="274"/>
      <c r="S161" s="274"/>
    </row>
    <row r="162" spans="1:19">
      <c r="A162" s="274">
        <v>592</v>
      </c>
      <c r="B162" s="470">
        <v>0.90458882326215462</v>
      </c>
      <c r="C162" s="470">
        <v>0.8915413906068812</v>
      </c>
      <c r="D162" s="470">
        <v>0.91614120449272363</v>
      </c>
      <c r="E162" s="274"/>
      <c r="F162" s="274">
        <v>589</v>
      </c>
      <c r="G162" s="470">
        <v>0.42424242424242331</v>
      </c>
      <c r="H162" s="470">
        <v>0.37303954419261182</v>
      </c>
      <c r="I162" s="470">
        <v>0.47444642907557466</v>
      </c>
      <c r="J162" s="274"/>
      <c r="K162" s="274"/>
      <c r="L162" s="274"/>
      <c r="M162" s="274"/>
      <c r="N162" s="274"/>
      <c r="O162" s="274"/>
      <c r="P162" s="274"/>
      <c r="Q162" s="274"/>
      <c r="R162" s="274"/>
      <c r="S162" s="274"/>
    </row>
    <row r="163" spans="1:19">
      <c r="A163" s="274">
        <v>595</v>
      </c>
      <c r="B163" s="470">
        <v>0.90413448432530774</v>
      </c>
      <c r="C163" s="470">
        <v>0.89106168358477966</v>
      </c>
      <c r="D163" s="470">
        <v>0.9157134485958589</v>
      </c>
      <c r="E163" s="274"/>
      <c r="F163" s="274">
        <v>592</v>
      </c>
      <c r="G163" s="470">
        <v>0.42148760330578422</v>
      </c>
      <c r="H163" s="470">
        <v>0.37035409158928262</v>
      </c>
      <c r="I163" s="470">
        <v>0.47167105482524346</v>
      </c>
      <c r="J163" s="274"/>
      <c r="K163" s="274"/>
      <c r="L163" s="274"/>
      <c r="M163" s="274"/>
      <c r="N163" s="274"/>
      <c r="O163" s="274"/>
      <c r="P163" s="274"/>
      <c r="Q163" s="274"/>
      <c r="R163" s="274"/>
      <c r="S163" s="274"/>
    </row>
    <row r="164" spans="1:19">
      <c r="A164" s="274">
        <v>602</v>
      </c>
      <c r="B164" s="470">
        <v>0.90368014538846086</v>
      </c>
      <c r="C164" s="470">
        <v>0.89058206028227305</v>
      </c>
      <c r="D164" s="470">
        <v>0.91528560893012789</v>
      </c>
      <c r="E164" s="274"/>
      <c r="F164" s="274">
        <v>595</v>
      </c>
      <c r="G164" s="470">
        <v>0.41873278236914513</v>
      </c>
      <c r="H164" s="470">
        <v>0.36767026944600073</v>
      </c>
      <c r="I164" s="470">
        <v>0.46889409809083044</v>
      </c>
      <c r="J164" s="274"/>
      <c r="K164" s="274"/>
      <c r="L164" s="274"/>
      <c r="M164" s="274"/>
      <c r="N164" s="274"/>
      <c r="O164" s="274"/>
      <c r="P164" s="274"/>
      <c r="Q164" s="274"/>
      <c r="R164" s="274"/>
      <c r="S164" s="274"/>
    </row>
    <row r="165" spans="1:19">
      <c r="A165" s="274">
        <v>607</v>
      </c>
      <c r="B165" s="470">
        <v>0.90322580645161399</v>
      </c>
      <c r="C165" s="470">
        <v>0.89010252017474556</v>
      </c>
      <c r="D165" s="470">
        <v>0.91485768602187556</v>
      </c>
      <c r="E165" s="274"/>
      <c r="F165" s="274">
        <v>602</v>
      </c>
      <c r="G165" s="470">
        <v>0.41597796143250604</v>
      </c>
      <c r="H165" s="470">
        <v>0.36498808238347774</v>
      </c>
      <c r="I165" s="470">
        <v>0.46611555475347727</v>
      </c>
      <c r="J165" s="274"/>
      <c r="K165" s="274"/>
      <c r="L165" s="274"/>
      <c r="M165" s="274"/>
      <c r="N165" s="274"/>
      <c r="O165" s="274"/>
      <c r="P165" s="274"/>
      <c r="Q165" s="274"/>
      <c r="R165" s="274"/>
      <c r="S165" s="274"/>
    </row>
    <row r="166" spans="1:19">
      <c r="A166" s="274">
        <v>611</v>
      </c>
      <c r="B166" s="470">
        <v>0.90277146751476711</v>
      </c>
      <c r="C166" s="470">
        <v>0.88962306274362013</v>
      </c>
      <c r="D166" s="470">
        <v>0.91442968039137662</v>
      </c>
      <c r="E166" s="274"/>
      <c r="F166" s="274">
        <v>607</v>
      </c>
      <c r="G166" s="470">
        <v>0.41322314049586689</v>
      </c>
      <c r="H166" s="470">
        <v>0.36230753519597586</v>
      </c>
      <c r="I166" s="470">
        <v>0.46333542052893623</v>
      </c>
      <c r="J166" s="274"/>
      <c r="K166" s="274"/>
      <c r="L166" s="274"/>
      <c r="M166" s="274"/>
      <c r="N166" s="274"/>
      <c r="O166" s="274"/>
      <c r="P166" s="274"/>
      <c r="Q166" s="274"/>
      <c r="R166" s="274"/>
      <c r="S166" s="274"/>
    </row>
    <row r="167" spans="1:19">
      <c r="A167" s="274">
        <v>625</v>
      </c>
      <c r="B167" s="470">
        <v>0.90231712857792012</v>
      </c>
      <c r="C167" s="470">
        <v>0.88914368747626182</v>
      </c>
      <c r="D167" s="470">
        <v>0.91400159255293334</v>
      </c>
      <c r="E167" s="274"/>
      <c r="F167" s="274">
        <v>611</v>
      </c>
      <c r="G167" s="470">
        <v>0.41046831955922775</v>
      </c>
      <c r="H167" s="470">
        <v>0.35962863285364677</v>
      </c>
      <c r="I167" s="470">
        <v>0.46055369096543475</v>
      </c>
      <c r="J167" s="274"/>
      <c r="K167" s="274"/>
      <c r="L167" s="274"/>
      <c r="M167" s="274"/>
      <c r="N167" s="274"/>
      <c r="O167" s="274"/>
      <c r="P167" s="274"/>
      <c r="Q167" s="274"/>
      <c r="R167" s="274"/>
      <c r="S167" s="274"/>
    </row>
    <row r="168" spans="1:19">
      <c r="A168" s="274">
        <v>636</v>
      </c>
      <c r="B168" s="470">
        <v>0.90186278964107325</v>
      </c>
      <c r="C168" s="470">
        <v>0.88866439386588225</v>
      </c>
      <c r="D168" s="470">
        <v>0.91357342301497169</v>
      </c>
      <c r="E168" s="274"/>
      <c r="F168" s="274">
        <v>625</v>
      </c>
      <c r="G168" s="470">
        <v>0.40771349862258865</v>
      </c>
      <c r="H168" s="470">
        <v>0.35695138050497383</v>
      </c>
      <c r="I168" s="470">
        <v>0.45777036144144423</v>
      </c>
      <c r="J168" s="274"/>
      <c r="K168" s="274"/>
      <c r="L168" s="274"/>
      <c r="M168" s="274"/>
      <c r="N168" s="274"/>
      <c r="O168" s="274"/>
      <c r="P168" s="274"/>
      <c r="Q168" s="274"/>
      <c r="R168" s="274"/>
      <c r="S168" s="274"/>
    </row>
    <row r="169" spans="1:19">
      <c r="A169" s="274">
        <v>647</v>
      </c>
      <c r="B169" s="470">
        <v>0.90140845070422637</v>
      </c>
      <c r="C169" s="470">
        <v>0.88818518141144631</v>
      </c>
      <c r="D169" s="470">
        <v>0.9131451722801347</v>
      </c>
      <c r="E169" s="274"/>
      <c r="F169" s="274">
        <v>636</v>
      </c>
      <c r="G169" s="470">
        <v>0.40495867768594951</v>
      </c>
      <c r="H169" s="470">
        <v>0.35427578347931898</v>
      </c>
      <c r="I169" s="470">
        <v>0.45498542716334889</v>
      </c>
      <c r="J169" s="274"/>
      <c r="K169" s="274"/>
      <c r="L169" s="274"/>
      <c r="M169" s="274"/>
      <c r="N169" s="274"/>
      <c r="O169" s="274"/>
      <c r="P169" s="274"/>
      <c r="Q169" s="274"/>
      <c r="R169" s="274"/>
      <c r="S169" s="274"/>
    </row>
    <row r="170" spans="1:19">
      <c r="A170" s="274">
        <v>667</v>
      </c>
      <c r="B170" s="470">
        <v>0.9009541117673795</v>
      </c>
      <c r="C170" s="470">
        <v>0.88770604961758148</v>
      </c>
      <c r="D170" s="470">
        <v>0.91271684084537508</v>
      </c>
      <c r="E170" s="274"/>
      <c r="F170" s="274">
        <v>647</v>
      </c>
      <c r="G170" s="470">
        <v>0.40220385674931042</v>
      </c>
      <c r="H170" s="470">
        <v>0.35160184728957838</v>
      </c>
      <c r="I170" s="470">
        <v>0.45219888316301454</v>
      </c>
      <c r="J170" s="274"/>
      <c r="K170" s="274"/>
      <c r="L170" s="274"/>
      <c r="M170" s="274"/>
      <c r="N170" s="274"/>
      <c r="O170" s="274"/>
      <c r="P170" s="274"/>
      <c r="Q170" s="274"/>
      <c r="R170" s="274"/>
      <c r="S170" s="274"/>
    </row>
    <row r="171" spans="1:19">
      <c r="A171" s="274">
        <v>672</v>
      </c>
      <c r="B171" s="470">
        <v>0.90049977283053262</v>
      </c>
      <c r="C171" s="470">
        <v>0.88722699799448757</v>
      </c>
      <c r="D171" s="470">
        <v>0.91228842920204467</v>
      </c>
      <c r="E171" s="274"/>
      <c r="F171" s="274">
        <v>667</v>
      </c>
      <c r="G171" s="470">
        <v>0.39944903581267127</v>
      </c>
      <c r="H171" s="470">
        <v>0.34892957763494808</v>
      </c>
      <c r="I171" s="470">
        <v>0.44941072429525136</v>
      </c>
      <c r="J171" s="274"/>
      <c r="K171" s="274"/>
      <c r="L171" s="274"/>
      <c r="M171" s="274"/>
      <c r="N171" s="274"/>
      <c r="O171" s="274"/>
      <c r="P171" s="274"/>
      <c r="Q171" s="274"/>
      <c r="R171" s="274"/>
      <c r="S171" s="274"/>
    </row>
    <row r="172" spans="1:19">
      <c r="A172" s="274">
        <v>674</v>
      </c>
      <c r="B172" s="470">
        <v>0.90004543389368574</v>
      </c>
      <c r="C172" s="470">
        <v>0.88674802605784986</v>
      </c>
      <c r="D172" s="470">
        <v>0.91185993783598274</v>
      </c>
      <c r="E172" s="274"/>
      <c r="F172" s="274">
        <v>672</v>
      </c>
      <c r="G172" s="470">
        <v>0.39669421487603218</v>
      </c>
      <c r="H172" s="470">
        <v>0.34625898040380643</v>
      </c>
      <c r="I172" s="470">
        <v>0.44662094523516987</v>
      </c>
      <c r="J172" s="274"/>
      <c r="K172" s="274"/>
      <c r="L172" s="274"/>
      <c r="M172" s="274"/>
      <c r="N172" s="274"/>
      <c r="O172" s="274"/>
      <c r="P172" s="274"/>
      <c r="Q172" s="274"/>
      <c r="R172" s="274"/>
      <c r="S172" s="274"/>
    </row>
    <row r="173" spans="1:19">
      <c r="A173" s="274">
        <v>693</v>
      </c>
      <c r="B173" s="470">
        <v>0.89959109495683875</v>
      </c>
      <c r="C173" s="470">
        <v>0.88626913332875312</v>
      </c>
      <c r="D173" s="470">
        <v>0.91143136722760287</v>
      </c>
      <c r="E173" s="274"/>
      <c r="F173" s="274">
        <v>674</v>
      </c>
      <c r="G173" s="470">
        <v>0.39393939393939309</v>
      </c>
      <c r="H173" s="470">
        <v>0.34359006167671313</v>
      </c>
      <c r="I173" s="470">
        <v>0.44382954047542544</v>
      </c>
      <c r="J173" s="274"/>
      <c r="K173" s="274"/>
      <c r="L173" s="274"/>
      <c r="M173" s="274"/>
      <c r="N173" s="274"/>
      <c r="O173" s="274"/>
      <c r="P173" s="274"/>
      <c r="Q173" s="274"/>
      <c r="R173" s="274"/>
      <c r="S173" s="274"/>
    </row>
    <row r="174" spans="1:19">
      <c r="A174" s="274">
        <v>705</v>
      </c>
      <c r="B174" s="470">
        <v>0.89913675601999188</v>
      </c>
      <c r="C174" s="470">
        <v>0.8857903193335972</v>
      </c>
      <c r="D174" s="470">
        <v>0.91100271785197739</v>
      </c>
      <c r="E174" s="274"/>
      <c r="F174" s="274">
        <v>693</v>
      </c>
      <c r="G174" s="470">
        <v>0.391184573002754</v>
      </c>
      <c r="H174" s="470">
        <v>0.34092282772953125</v>
      </c>
      <c r="I174" s="470">
        <v>0.44103650432334829</v>
      </c>
      <c r="J174" s="274"/>
      <c r="K174" s="274"/>
      <c r="L174" s="274"/>
      <c r="M174" s="274"/>
      <c r="N174" s="274"/>
      <c r="O174" s="274"/>
      <c r="P174" s="274"/>
      <c r="Q174" s="274"/>
      <c r="R174" s="274"/>
      <c r="S174" s="274"/>
    </row>
    <row r="175" spans="1:19">
      <c r="A175" s="274">
        <v>707</v>
      </c>
      <c r="B175" s="470">
        <v>0.898682417083145</v>
      </c>
      <c r="C175" s="470">
        <v>0.88531158360401496</v>
      </c>
      <c r="D175" s="470">
        <v>0.91057399017892038</v>
      </c>
      <c r="E175" s="274"/>
      <c r="F175" s="274">
        <v>705</v>
      </c>
      <c r="G175" s="470">
        <v>0.38842975206611491</v>
      </c>
      <c r="H175" s="470">
        <v>0.33825728503667579</v>
      </c>
      <c r="I175" s="470">
        <v>0.43824183089795549</v>
      </c>
      <c r="J175" s="274"/>
      <c r="K175" s="274"/>
      <c r="L175" s="274"/>
      <c r="M175" s="274"/>
      <c r="N175" s="274"/>
      <c r="O175" s="274"/>
      <c r="P175" s="274"/>
      <c r="Q175" s="274"/>
      <c r="R175" s="274"/>
      <c r="S175" s="274"/>
    </row>
    <row r="176" spans="1:19">
      <c r="A176" s="274">
        <v>714</v>
      </c>
      <c r="B176" s="470">
        <v>0.89731940027260437</v>
      </c>
      <c r="C176" s="470">
        <v>0.88387584140184561</v>
      </c>
      <c r="D176" s="470">
        <v>0.90928734199612204</v>
      </c>
      <c r="E176" s="274"/>
      <c r="F176" s="274">
        <v>707</v>
      </c>
      <c r="G176" s="470">
        <v>0.38567493112947582</v>
      </c>
      <c r="H176" s="470">
        <v>0.33559344027449112</v>
      </c>
      <c r="I176" s="470">
        <v>0.43544551412684118</v>
      </c>
      <c r="J176" s="274"/>
      <c r="K176" s="274"/>
      <c r="L176" s="274"/>
      <c r="M176" s="274"/>
      <c r="N176" s="274"/>
      <c r="O176" s="274"/>
      <c r="P176" s="274"/>
      <c r="Q176" s="274"/>
      <c r="R176" s="274"/>
      <c r="S176" s="274"/>
    </row>
    <row r="177" spans="1:19">
      <c r="A177" s="274">
        <v>721</v>
      </c>
      <c r="B177" s="470">
        <v>0.89595638346206374</v>
      </c>
      <c r="C177" s="470">
        <v>0.8824407872143204</v>
      </c>
      <c r="D177" s="470">
        <v>0.90800000556171945</v>
      </c>
      <c r="E177" s="274"/>
      <c r="F177" s="274">
        <v>714</v>
      </c>
      <c r="G177" s="470">
        <v>0.37741046831955849</v>
      </c>
      <c r="H177" s="470">
        <v>0.32761216343910454</v>
      </c>
      <c r="I177" s="470">
        <v>0.42704664007489146</v>
      </c>
      <c r="J177" s="274"/>
      <c r="K177" s="274"/>
      <c r="L177" s="274"/>
      <c r="M177" s="274"/>
      <c r="N177" s="274"/>
      <c r="O177" s="274"/>
      <c r="P177" s="274"/>
      <c r="Q177" s="274"/>
      <c r="R177" s="274"/>
      <c r="S177" s="274"/>
    </row>
    <row r="178" spans="1:19">
      <c r="A178" s="274">
        <v>729</v>
      </c>
      <c r="B178" s="470">
        <v>0.89550204452521687</v>
      </c>
      <c r="C178" s="470">
        <v>0.88196258665246463</v>
      </c>
      <c r="D178" s="470">
        <v>0.90757074253642156</v>
      </c>
      <c r="E178" s="274"/>
      <c r="F178" s="274">
        <v>721</v>
      </c>
      <c r="G178" s="470">
        <v>0.36914600550964116</v>
      </c>
      <c r="H178" s="470">
        <v>0.31964642847898783</v>
      </c>
      <c r="I178" s="470">
        <v>0.41863273822260055</v>
      </c>
      <c r="J178" s="274"/>
      <c r="K178" s="274"/>
      <c r="L178" s="274"/>
      <c r="M178" s="274"/>
      <c r="N178" s="274"/>
      <c r="O178" s="274"/>
      <c r="P178" s="274"/>
      <c r="Q178" s="274"/>
      <c r="R178" s="274"/>
      <c r="S178" s="274"/>
    </row>
    <row r="179" spans="1:19">
      <c r="A179" s="274">
        <v>737</v>
      </c>
      <c r="B179" s="470">
        <v>0.89504770558836988</v>
      </c>
      <c r="C179" s="470">
        <v>0.88148446078826148</v>
      </c>
      <c r="D179" s="470">
        <v>0.90714140479233796</v>
      </c>
      <c r="E179" s="274"/>
      <c r="F179" s="274">
        <v>729</v>
      </c>
      <c r="G179" s="470">
        <v>0.36639118457300202</v>
      </c>
      <c r="H179" s="470">
        <v>0.3169946739050748</v>
      </c>
      <c r="I179" s="470">
        <v>0.41582473121119423</v>
      </c>
      <c r="J179" s="274"/>
      <c r="K179" s="274"/>
      <c r="L179" s="274"/>
      <c r="M179" s="274"/>
      <c r="N179" s="274"/>
      <c r="O179" s="274"/>
      <c r="P179" s="274"/>
      <c r="Q179" s="274"/>
      <c r="R179" s="274"/>
      <c r="S179" s="274"/>
    </row>
    <row r="180" spans="1:19">
      <c r="A180" s="274">
        <v>739</v>
      </c>
      <c r="B180" s="470">
        <v>0.894593366651523</v>
      </c>
      <c r="C180" s="470">
        <v>0.88100640919698914</v>
      </c>
      <c r="D180" s="470">
        <v>0.90671199275543279</v>
      </c>
      <c r="E180" s="274"/>
      <c r="F180" s="274">
        <v>737</v>
      </c>
      <c r="G180" s="470">
        <v>0.36363636363636287</v>
      </c>
      <c r="H180" s="470">
        <v>0.31434467839410662</v>
      </c>
      <c r="I180" s="470">
        <v>0.41301502496675285</v>
      </c>
      <c r="J180" s="274"/>
      <c r="K180" s="274"/>
      <c r="L180" s="274"/>
      <c r="M180" s="274"/>
      <c r="N180" s="274"/>
      <c r="O180" s="274"/>
      <c r="P180" s="274"/>
      <c r="Q180" s="274"/>
      <c r="R180" s="274"/>
      <c r="S180" s="274"/>
    </row>
    <row r="181" spans="1:19">
      <c r="A181" s="274">
        <v>770</v>
      </c>
      <c r="B181" s="470">
        <v>0.89413902771467613</v>
      </c>
      <c r="C181" s="470">
        <v>0.8805284314584183</v>
      </c>
      <c r="D181" s="470">
        <v>0.90628250684715694</v>
      </c>
      <c r="E181" s="274"/>
      <c r="F181" s="274">
        <v>739</v>
      </c>
      <c r="G181" s="470">
        <v>0.36088154269972378</v>
      </c>
      <c r="H181" s="470">
        <v>0.31169645061565637</v>
      </c>
      <c r="I181" s="470">
        <v>0.4102036115318235</v>
      </c>
      <c r="J181" s="274"/>
      <c r="K181" s="274"/>
      <c r="L181" s="274"/>
      <c r="M181" s="274"/>
      <c r="N181" s="274"/>
      <c r="O181" s="274"/>
      <c r="P181" s="274"/>
      <c r="Q181" s="274"/>
      <c r="R181" s="274"/>
      <c r="S181" s="274"/>
    </row>
    <row r="182" spans="1:19">
      <c r="A182" s="274">
        <v>788</v>
      </c>
      <c r="B182" s="470">
        <v>0.89323034984098237</v>
      </c>
      <c r="C182" s="470">
        <v>0.87957269588053111</v>
      </c>
      <c r="D182" s="470">
        <v>0.90542331508013096</v>
      </c>
      <c r="E182" s="274"/>
      <c r="F182" s="274">
        <v>770</v>
      </c>
      <c r="G182" s="470">
        <v>0.35812672176308469</v>
      </c>
      <c r="H182" s="470">
        <v>0.30904999948325257</v>
      </c>
      <c r="I182" s="470">
        <v>0.40739048271872574</v>
      </c>
      <c r="J182" s="274"/>
      <c r="K182" s="274"/>
      <c r="L182" s="274"/>
      <c r="M182" s="274"/>
      <c r="N182" s="274"/>
      <c r="O182" s="274"/>
      <c r="P182" s="274"/>
      <c r="Q182" s="274"/>
      <c r="R182" s="274"/>
      <c r="S182" s="274"/>
    </row>
    <row r="183" spans="1:19">
      <c r="A183" s="274">
        <v>798</v>
      </c>
      <c r="B183" s="470">
        <v>0.8927760109041355</v>
      </c>
      <c r="C183" s="470">
        <v>0.87909493722262932</v>
      </c>
      <c r="D183" s="470">
        <v>0.90499361004231216</v>
      </c>
      <c r="E183" s="274"/>
      <c r="F183" s="274">
        <v>788</v>
      </c>
      <c r="G183" s="470">
        <v>0.35261707988980651</v>
      </c>
      <c r="H183" s="470">
        <v>0.30376246406160173</v>
      </c>
      <c r="I183" s="470">
        <v>0.40175904502737214</v>
      </c>
      <c r="J183" s="274"/>
      <c r="K183" s="274"/>
      <c r="L183" s="274"/>
      <c r="M183" s="274"/>
      <c r="N183" s="274"/>
      <c r="O183" s="274"/>
      <c r="P183" s="274"/>
      <c r="Q183" s="274"/>
      <c r="R183" s="274"/>
      <c r="S183" s="274"/>
    </row>
    <row r="184" spans="1:19">
      <c r="A184" s="274">
        <v>811</v>
      </c>
      <c r="B184" s="470">
        <v>0.89232167196728862</v>
      </c>
      <c r="C184" s="470">
        <v>0.87861725078013109</v>
      </c>
      <c r="D184" s="470">
        <v>0.90456383277511243</v>
      </c>
      <c r="E184" s="274"/>
      <c r="F184" s="274">
        <v>798</v>
      </c>
      <c r="G184" s="470">
        <v>0.34986225895316742</v>
      </c>
      <c r="H184" s="470">
        <v>0.30112139886658601</v>
      </c>
      <c r="I184" s="470">
        <v>0.39894071857876623</v>
      </c>
      <c r="J184" s="274"/>
      <c r="K184" s="274"/>
      <c r="L184" s="274"/>
      <c r="M184" s="274"/>
      <c r="N184" s="274"/>
      <c r="O184" s="274"/>
      <c r="P184" s="274"/>
      <c r="Q184" s="274"/>
      <c r="R184" s="274"/>
      <c r="S184" s="274"/>
    </row>
    <row r="185" spans="1:19">
      <c r="A185" s="274">
        <v>825</v>
      </c>
      <c r="B185" s="470">
        <v>0.89186733303044174</v>
      </c>
      <c r="C185" s="470">
        <v>0.87813963615430068</v>
      </c>
      <c r="D185" s="470">
        <v>0.90413398367839448</v>
      </c>
      <c r="E185" s="274"/>
      <c r="F185" s="274">
        <v>811</v>
      </c>
      <c r="G185" s="470">
        <v>0.34710743801652832</v>
      </c>
      <c r="H185" s="470">
        <v>0.29848214851741983</v>
      </c>
      <c r="I185" s="470">
        <v>0.39612064160079302</v>
      </c>
      <c r="J185" s="274"/>
      <c r="K185" s="274"/>
      <c r="L185" s="274"/>
      <c r="M185" s="274"/>
      <c r="N185" s="274"/>
      <c r="O185" s="274"/>
      <c r="P185" s="274"/>
      <c r="Q185" s="274"/>
      <c r="R185" s="274"/>
      <c r="S185" s="274"/>
    </row>
    <row r="186" spans="1:19">
      <c r="A186" s="274">
        <v>838</v>
      </c>
      <c r="B186" s="470">
        <v>0.89141299409359487</v>
      </c>
      <c r="C186" s="470">
        <v>0.87766209295051456</v>
      </c>
      <c r="D186" s="470">
        <v>0.90370406314788998</v>
      </c>
      <c r="E186" s="274"/>
      <c r="F186" s="274">
        <v>825</v>
      </c>
      <c r="G186" s="470">
        <v>0.34435261707988923</v>
      </c>
      <c r="H186" s="470">
        <v>0.29584472322884614</v>
      </c>
      <c r="I186" s="470">
        <v>0.39329880467927114</v>
      </c>
      <c r="J186" s="274"/>
      <c r="K186" s="274"/>
      <c r="L186" s="274"/>
      <c r="M186" s="274"/>
      <c r="N186" s="274"/>
      <c r="O186" s="274"/>
      <c r="P186" s="274"/>
      <c r="Q186" s="274"/>
      <c r="R186" s="274"/>
      <c r="S186" s="274"/>
    </row>
    <row r="187" spans="1:19">
      <c r="A187" s="274">
        <v>839</v>
      </c>
      <c r="B187" s="470">
        <v>0.89095865515674799</v>
      </c>
      <c r="C187" s="470">
        <v>0.87718462077820314</v>
      </c>
      <c r="D187" s="470">
        <v>0.90327407157525952</v>
      </c>
      <c r="E187" s="274"/>
      <c r="F187" s="274">
        <v>838</v>
      </c>
      <c r="G187" s="470">
        <v>0.34159779614325014</v>
      </c>
      <c r="H187" s="470">
        <v>0.29320913349365552</v>
      </c>
      <c r="I187" s="470">
        <v>0.39047519813823234</v>
      </c>
      <c r="J187" s="274"/>
      <c r="K187" s="274"/>
      <c r="L187" s="274"/>
      <c r="M187" s="274"/>
      <c r="N187" s="274"/>
      <c r="O187" s="274"/>
      <c r="P187" s="274"/>
      <c r="Q187" s="274"/>
      <c r="R187" s="274"/>
      <c r="S187" s="274"/>
    </row>
    <row r="188" spans="1:19">
      <c r="A188" s="274">
        <v>846</v>
      </c>
      <c r="B188" s="470">
        <v>0.89050431621990112</v>
      </c>
      <c r="C188" s="470">
        <v>0.87670721925079254</v>
      </c>
      <c r="D188" s="470">
        <v>0.9028440093481509</v>
      </c>
      <c r="E188" s="274"/>
      <c r="F188" s="274">
        <v>839</v>
      </c>
      <c r="G188" s="470">
        <v>0.33884297520661105</v>
      </c>
      <c r="H188" s="470">
        <v>0.29057539008916955</v>
      </c>
      <c r="I188" s="470">
        <v>0.38764981203391646</v>
      </c>
      <c r="J188" s="274"/>
      <c r="K188" s="274"/>
      <c r="L188" s="274"/>
      <c r="M188" s="274"/>
      <c r="N188" s="274"/>
      <c r="O188" s="274"/>
      <c r="P188" s="274"/>
      <c r="Q188" s="274"/>
      <c r="R188" s="274"/>
      <c r="S188" s="274"/>
    </row>
    <row r="189" spans="1:19">
      <c r="A189" s="274">
        <v>847</v>
      </c>
      <c r="B189" s="470">
        <v>0.89004997728305424</v>
      </c>
      <c r="C189" s="470">
        <v>0.87622988798564716</v>
      </c>
      <c r="D189" s="470">
        <v>0.90241387685025676</v>
      </c>
      <c r="E189" s="274"/>
      <c r="F189" s="274">
        <v>846</v>
      </c>
      <c r="G189" s="470">
        <v>0.33608815426997191</v>
      </c>
      <c r="H189" s="470">
        <v>0.28794350408397773</v>
      </c>
      <c r="I189" s="470">
        <v>0.38482263614852863</v>
      </c>
      <c r="J189" s="274"/>
      <c r="K189" s="274"/>
      <c r="L189" s="274"/>
      <c r="M189" s="274"/>
      <c r="N189" s="274"/>
      <c r="O189" s="274"/>
      <c r="P189" s="274"/>
      <c r="Q189" s="274"/>
      <c r="R189" s="274"/>
      <c r="S189" s="274"/>
    </row>
    <row r="190" spans="1:19">
      <c r="A190" s="274">
        <v>868</v>
      </c>
      <c r="B190" s="470">
        <v>0.88959563834620736</v>
      </c>
      <c r="C190" s="470">
        <v>0.87575262660401365</v>
      </c>
      <c r="D190" s="470">
        <v>0.90198367446137107</v>
      </c>
      <c r="E190" s="274"/>
      <c r="F190" s="274">
        <v>847</v>
      </c>
      <c r="G190" s="470">
        <v>0.33333333333333282</v>
      </c>
      <c r="H190" s="470">
        <v>0.28531348684494173</v>
      </c>
      <c r="I190" s="470">
        <v>0.38199365998375079</v>
      </c>
      <c r="J190" s="274"/>
      <c r="K190" s="274"/>
      <c r="L190" s="274"/>
      <c r="M190" s="274"/>
      <c r="N190" s="274"/>
      <c r="O190" s="274"/>
      <c r="P190" s="274"/>
      <c r="Q190" s="274"/>
      <c r="R190" s="274"/>
      <c r="S190" s="274"/>
    </row>
    <row r="191" spans="1:19">
      <c r="A191" s="274">
        <v>871</v>
      </c>
      <c r="B191" s="470">
        <v>0.88914129940936049</v>
      </c>
      <c r="C191" s="470">
        <v>0.87527543473096647</v>
      </c>
      <c r="D191" s="470">
        <v>0.90155340255744398</v>
      </c>
      <c r="E191" s="274"/>
      <c r="F191" s="274">
        <v>868</v>
      </c>
      <c r="G191" s="470">
        <v>0.33057851239669372</v>
      </c>
      <c r="H191" s="470">
        <v>0.28268535004447498</v>
      </c>
      <c r="I191" s="470">
        <v>0.37916287275399418</v>
      </c>
      <c r="J191" s="274"/>
      <c r="K191" s="274"/>
      <c r="L191" s="274"/>
      <c r="M191" s="274"/>
      <c r="N191" s="274"/>
      <c r="O191" s="274"/>
      <c r="P191" s="274"/>
      <c r="Q191" s="274"/>
      <c r="R191" s="274"/>
      <c r="S191" s="274"/>
    </row>
    <row r="192" spans="1:19">
      <c r="A192" s="274">
        <v>878</v>
      </c>
      <c r="B192" s="470">
        <v>0.88823262153566662</v>
      </c>
      <c r="C192" s="470">
        <v>0.87432125802974225</v>
      </c>
      <c r="D192" s="470">
        <v>0.90069265168937329</v>
      </c>
      <c r="E192" s="274"/>
      <c r="F192" s="274">
        <v>871</v>
      </c>
      <c r="G192" s="470">
        <v>0.32782369146005463</v>
      </c>
      <c r="H192" s="470">
        <v>0.28005910566811165</v>
      </c>
      <c r="I192" s="470">
        <v>0.37633026337938419</v>
      </c>
      <c r="J192" s="274"/>
      <c r="K192" s="274"/>
      <c r="L192" s="274"/>
      <c r="M192" s="274"/>
      <c r="N192" s="274"/>
      <c r="O192" s="274"/>
      <c r="P192" s="274"/>
      <c r="Q192" s="274"/>
      <c r="R192" s="274"/>
      <c r="S192" s="274"/>
    </row>
    <row r="193" spans="1:19">
      <c r="A193" s="274">
        <v>882</v>
      </c>
      <c r="B193" s="470">
        <v>0.88777828259881975</v>
      </c>
      <c r="C193" s="470">
        <v>0.87384427247037033</v>
      </c>
      <c r="D193" s="470">
        <v>0.90026217345839654</v>
      </c>
      <c r="E193" s="274"/>
      <c r="F193" s="274">
        <v>878</v>
      </c>
      <c r="G193" s="470">
        <v>0.3223140495867764</v>
      </c>
      <c r="H193" s="470">
        <v>0.27481234374298069</v>
      </c>
      <c r="I193" s="470">
        <v>0.37065953236061111</v>
      </c>
      <c r="J193" s="274"/>
      <c r="K193" s="274"/>
      <c r="L193" s="274"/>
      <c r="M193" s="274"/>
      <c r="N193" s="274"/>
      <c r="O193" s="274"/>
      <c r="P193" s="274"/>
      <c r="Q193" s="274"/>
      <c r="R193" s="274"/>
      <c r="S193" s="274"/>
    </row>
    <row r="194" spans="1:19">
      <c r="A194" s="274">
        <v>883</v>
      </c>
      <c r="B194" s="470">
        <v>0.88732394366197287</v>
      </c>
      <c r="C194" s="470">
        <v>0.87336735495709128</v>
      </c>
      <c r="D194" s="470">
        <v>0.89983162717881526</v>
      </c>
      <c r="E194" s="274"/>
      <c r="F194" s="274">
        <v>882</v>
      </c>
      <c r="G194" s="470">
        <v>0.31955922865013731</v>
      </c>
      <c r="H194" s="470">
        <v>0.27219185180331767</v>
      </c>
      <c r="I194" s="470">
        <v>0.36782138701813144</v>
      </c>
      <c r="J194" s="274"/>
      <c r="K194" s="274"/>
      <c r="L194" s="274"/>
      <c r="M194" s="274"/>
      <c r="N194" s="274"/>
      <c r="O194" s="274"/>
      <c r="P194" s="274"/>
      <c r="Q194" s="274"/>
      <c r="R194" s="274"/>
      <c r="S194" s="274"/>
    </row>
    <row r="195" spans="1:19">
      <c r="A195" s="274">
        <v>890</v>
      </c>
      <c r="B195" s="470">
        <v>0.88686960472512599</v>
      </c>
      <c r="C195" s="470">
        <v>0.87289050513332622</v>
      </c>
      <c r="D195" s="470">
        <v>0.89940101320815735</v>
      </c>
      <c r="E195" s="274"/>
      <c r="F195" s="274">
        <v>883</v>
      </c>
      <c r="G195" s="470">
        <v>0.31680440771349822</v>
      </c>
      <c r="H195" s="470">
        <v>0.26957330352334374</v>
      </c>
      <c r="I195" s="470">
        <v>0.36498137211805648</v>
      </c>
      <c r="J195" s="274"/>
      <c r="K195" s="274"/>
      <c r="L195" s="274"/>
      <c r="M195" s="274"/>
      <c r="N195" s="274"/>
      <c r="O195" s="274"/>
      <c r="P195" s="274"/>
      <c r="Q195" s="274"/>
      <c r="R195" s="274"/>
      <c r="S195" s="274"/>
    </row>
    <row r="196" spans="1:19">
      <c r="A196" s="274">
        <v>896</v>
      </c>
      <c r="B196" s="470">
        <v>0.88596092685143224</v>
      </c>
      <c r="C196" s="470">
        <v>0.87193700714556255</v>
      </c>
      <c r="D196" s="470">
        <v>0.89853958360611108</v>
      </c>
      <c r="E196" s="274"/>
      <c r="F196" s="274">
        <v>890</v>
      </c>
      <c r="G196" s="470">
        <v>0.31404958677685912</v>
      </c>
      <c r="H196" s="470">
        <v>0.26695671257878845</v>
      </c>
      <c r="I196" s="470">
        <v>0.36213947499358873</v>
      </c>
      <c r="J196" s="274"/>
      <c r="K196" s="274"/>
      <c r="L196" s="274"/>
      <c r="M196" s="274"/>
      <c r="N196" s="274"/>
      <c r="O196" s="274"/>
      <c r="P196" s="274"/>
      <c r="Q196" s="274"/>
      <c r="R196" s="274"/>
      <c r="S196" s="274"/>
    </row>
    <row r="197" spans="1:19">
      <c r="A197" s="274">
        <v>909</v>
      </c>
      <c r="B197" s="470">
        <v>0.88550658791458536</v>
      </c>
      <c r="C197" s="470">
        <v>0.87146035828580237</v>
      </c>
      <c r="D197" s="470">
        <v>0.89810876867231204</v>
      </c>
      <c r="E197" s="274"/>
      <c r="F197" s="274">
        <v>896</v>
      </c>
      <c r="G197" s="470">
        <v>0.30853994490358089</v>
      </c>
      <c r="H197" s="470">
        <v>0.26172945923571012</v>
      </c>
      <c r="I197" s="470">
        <v>0.35644998168138686</v>
      </c>
      <c r="J197" s="274"/>
      <c r="K197" s="274"/>
      <c r="L197" s="274"/>
      <c r="M197" s="274"/>
      <c r="N197" s="274"/>
      <c r="O197" s="274"/>
      <c r="P197" s="274"/>
      <c r="Q197" s="274"/>
      <c r="R197" s="274"/>
      <c r="S197" s="274"/>
    </row>
    <row r="198" spans="1:19">
      <c r="A198" s="274">
        <v>910</v>
      </c>
      <c r="B198" s="470">
        <v>0.88505224897773849</v>
      </c>
      <c r="C198" s="470">
        <v>0.87098377572393837</v>
      </c>
      <c r="D198" s="470">
        <v>0.89767788744270982</v>
      </c>
      <c r="E198" s="274"/>
      <c r="F198" s="274">
        <v>909</v>
      </c>
      <c r="G198" s="470">
        <v>0.3057851239669418</v>
      </c>
      <c r="H198" s="470">
        <v>0.25911882605589576</v>
      </c>
      <c r="I198" s="470">
        <v>0.35360235840898063</v>
      </c>
      <c r="J198" s="274"/>
      <c r="K198" s="274"/>
      <c r="L198" s="274"/>
      <c r="M198" s="274"/>
      <c r="N198" s="274"/>
      <c r="O198" s="274"/>
      <c r="P198" s="274"/>
      <c r="Q198" s="274"/>
      <c r="R198" s="274"/>
      <c r="S198" s="274"/>
    </row>
    <row r="199" spans="1:19">
      <c r="A199" s="274">
        <v>916</v>
      </c>
      <c r="B199" s="470">
        <v>0.88459791004089161</v>
      </c>
      <c r="C199" s="470">
        <v>0.87050725912050497</v>
      </c>
      <c r="D199" s="470">
        <v>0.89724694025765062</v>
      </c>
      <c r="E199" s="274"/>
      <c r="F199" s="274">
        <v>910</v>
      </c>
      <c r="G199" s="470">
        <v>0.30303030303030265</v>
      </c>
      <c r="H199" s="470">
        <v>0.25651020867016339</v>
      </c>
      <c r="I199" s="470">
        <v>0.35075279872313797</v>
      </c>
      <c r="J199" s="274"/>
      <c r="K199" s="274"/>
      <c r="L199" s="274"/>
      <c r="M199" s="274"/>
      <c r="N199" s="274"/>
      <c r="O199" s="274"/>
      <c r="P199" s="274"/>
      <c r="Q199" s="274"/>
      <c r="R199" s="274"/>
      <c r="S199" s="274"/>
    </row>
    <row r="200" spans="1:19">
      <c r="A200" s="274">
        <v>922</v>
      </c>
      <c r="B200" s="470">
        <v>0.88414357110404473</v>
      </c>
      <c r="C200" s="470">
        <v>0.87003080813932043</v>
      </c>
      <c r="D200" s="470">
        <v>0.89681592745418348</v>
      </c>
      <c r="E200" s="274"/>
      <c r="F200" s="274">
        <v>916</v>
      </c>
      <c r="G200" s="470">
        <v>0.30027548209366356</v>
      </c>
      <c r="H200" s="470">
        <v>0.25390362268527072</v>
      </c>
      <c r="I200" s="470">
        <v>0.34790128814684879</v>
      </c>
      <c r="J200" s="274"/>
      <c r="K200" s="274"/>
      <c r="L200" s="274"/>
      <c r="M200" s="274"/>
      <c r="N200" s="274"/>
      <c r="O200" s="274"/>
      <c r="P200" s="274"/>
      <c r="Q200" s="274"/>
      <c r="R200" s="274"/>
      <c r="S200" s="274"/>
    </row>
    <row r="201" spans="1:19">
      <c r="A201" s="274">
        <v>924</v>
      </c>
      <c r="B201" s="470">
        <v>0.88368923216719786</v>
      </c>
      <c r="C201" s="470">
        <v>0.86955442244744297</v>
      </c>
      <c r="D201" s="470">
        <v>0.8963848493661053</v>
      </c>
      <c r="E201" s="274"/>
      <c r="F201" s="274">
        <v>922</v>
      </c>
      <c r="G201" s="470">
        <v>0.29752066115702447</v>
      </c>
      <c r="H201" s="470">
        <v>0.25129908412765201</v>
      </c>
      <c r="I201" s="470">
        <v>0.34504781181002542</v>
      </c>
      <c r="J201" s="274"/>
      <c r="K201" s="274"/>
      <c r="L201" s="274"/>
      <c r="M201" s="274"/>
      <c r="N201" s="274"/>
      <c r="O201" s="274"/>
      <c r="P201" s="274"/>
      <c r="Q201" s="274"/>
      <c r="R201" s="274"/>
      <c r="S201" s="274"/>
    </row>
    <row r="202" spans="1:19">
      <c r="A202" s="274">
        <v>945</v>
      </c>
      <c r="B202" s="470">
        <v>0.88323489323035098</v>
      </c>
      <c r="C202" s="470">
        <v>0.86907810171512689</v>
      </c>
      <c r="D202" s="470">
        <v>0.89595370632400428</v>
      </c>
      <c r="E202" s="274"/>
      <c r="F202" s="274">
        <v>924</v>
      </c>
      <c r="G202" s="470">
        <v>0.29476584022038532</v>
      </c>
      <c r="H202" s="470">
        <v>0.2486966094556895</v>
      </c>
      <c r="I202" s="470">
        <v>0.34219235443812573</v>
      </c>
      <c r="J202" s="274"/>
      <c r="K202" s="274"/>
      <c r="L202" s="274"/>
      <c r="M202" s="274"/>
      <c r="N202" s="274"/>
      <c r="O202" s="274"/>
      <c r="P202" s="274"/>
      <c r="Q202" s="274"/>
      <c r="R202" s="274"/>
      <c r="S202" s="274"/>
    </row>
    <row r="203" spans="1:19">
      <c r="A203" s="274">
        <v>960</v>
      </c>
      <c r="B203" s="470">
        <v>0.8827805542935041</v>
      </c>
      <c r="C203" s="470">
        <v>0.86860184561578024</v>
      </c>
      <c r="D203" s="470">
        <v>0.89552249865530298</v>
      </c>
      <c r="E203" s="274"/>
      <c r="F203" s="274">
        <v>945</v>
      </c>
      <c r="G203" s="470">
        <v>0.29201101928374623</v>
      </c>
      <c r="H203" s="470">
        <v>0.24609621557251049</v>
      </c>
      <c r="I203" s="470">
        <v>0.33933490034028901</v>
      </c>
      <c r="J203" s="274"/>
      <c r="K203" s="274"/>
      <c r="L203" s="274"/>
      <c r="M203" s="274"/>
      <c r="N203" s="274"/>
      <c r="O203" s="274"/>
      <c r="P203" s="274"/>
      <c r="Q203" s="274"/>
      <c r="R203" s="274"/>
      <c r="S203" s="274"/>
    </row>
    <row r="204" spans="1:19">
      <c r="A204" s="274">
        <v>967</v>
      </c>
      <c r="B204" s="470">
        <v>0.88232621535665723</v>
      </c>
      <c r="C204" s="470">
        <v>0.86812565382592188</v>
      </c>
      <c r="D204" s="470">
        <v>0.89509122668430086</v>
      </c>
      <c r="E204" s="274"/>
      <c r="F204" s="274">
        <v>960</v>
      </c>
      <c r="G204" s="470">
        <v>0.28925619834710714</v>
      </c>
      <c r="H204" s="470">
        <v>0.2434979198393355</v>
      </c>
      <c r="I204" s="470">
        <v>0.33647543339695879</v>
      </c>
      <c r="J204" s="274"/>
      <c r="K204" s="274"/>
      <c r="L204" s="274"/>
      <c r="M204" s="274"/>
      <c r="N204" s="274"/>
      <c r="O204" s="274"/>
      <c r="P204" s="274"/>
      <c r="Q204" s="274"/>
      <c r="R204" s="274"/>
      <c r="S204" s="274"/>
    </row>
    <row r="205" spans="1:19">
      <c r="A205" s="274">
        <v>982</v>
      </c>
      <c r="B205" s="470">
        <v>0.88187187641981035</v>
      </c>
      <c r="C205" s="470">
        <v>0.86764952602514112</v>
      </c>
      <c r="D205" s="470">
        <v>0.89465989073221563</v>
      </c>
      <c r="E205" s="274"/>
      <c r="F205" s="274">
        <v>967</v>
      </c>
      <c r="G205" s="470">
        <v>0.28650137741046805</v>
      </c>
      <c r="H205" s="470">
        <v>0.24090174008940785</v>
      </c>
      <c r="I205" s="470">
        <v>0.33361393704697156</v>
      </c>
      <c r="J205" s="274"/>
      <c r="K205" s="274"/>
      <c r="L205" s="274"/>
      <c r="M205" s="274"/>
      <c r="N205" s="274"/>
      <c r="O205" s="274"/>
      <c r="P205" s="274"/>
      <c r="Q205" s="274"/>
      <c r="R205" s="274"/>
      <c r="S205" s="274"/>
    </row>
    <row r="206" spans="1:19">
      <c r="A206" s="274">
        <v>992</v>
      </c>
      <c r="B206" s="470">
        <v>0.8809631985461166</v>
      </c>
      <c r="C206" s="470">
        <v>0.86669746112427626</v>
      </c>
      <c r="D206" s="470">
        <v>0.89379702815450235</v>
      </c>
      <c r="E206" s="274"/>
      <c r="F206" s="274">
        <v>982</v>
      </c>
      <c r="G206" s="470">
        <v>0.28374655647382896</v>
      </c>
      <c r="H206" s="470">
        <v>0.23830769464253271</v>
      </c>
      <c r="I206" s="470">
        <v>0.33075039427407693</v>
      </c>
      <c r="J206" s="274"/>
      <c r="K206" s="274"/>
      <c r="L206" s="274"/>
      <c r="M206" s="274"/>
      <c r="N206" s="274"/>
      <c r="O206" s="274"/>
      <c r="P206" s="274"/>
      <c r="Q206" s="274"/>
      <c r="R206" s="274"/>
      <c r="S206" s="274"/>
    </row>
    <row r="207" spans="1:19">
      <c r="A207" s="274">
        <v>994</v>
      </c>
      <c r="B207" s="470">
        <v>0.88050885960926972</v>
      </c>
      <c r="C207" s="470">
        <v>0.86622152339835845</v>
      </c>
      <c r="D207" s="470">
        <v>0.89336550215626531</v>
      </c>
      <c r="E207" s="274"/>
      <c r="F207" s="274">
        <v>992</v>
      </c>
      <c r="G207" s="470">
        <v>0.27823691460055072</v>
      </c>
      <c r="H207" s="470">
        <v>0.23312608246173439</v>
      </c>
      <c r="I207" s="470">
        <v>0.32501709903407416</v>
      </c>
      <c r="J207" s="274"/>
      <c r="K207" s="274"/>
      <c r="L207" s="274"/>
      <c r="M207" s="274"/>
      <c r="N207" s="274"/>
      <c r="O207" s="274"/>
      <c r="P207" s="274"/>
      <c r="Q207" s="274"/>
      <c r="R207" s="274"/>
      <c r="S207" s="274"/>
    </row>
    <row r="208" spans="1:19">
      <c r="A208" s="274">
        <v>995</v>
      </c>
      <c r="B208" s="470">
        <v>0.87960018173557586</v>
      </c>
      <c r="C208" s="470">
        <v>0.86526983585286354</v>
      </c>
      <c r="D208" s="470">
        <v>0.8925022622875316</v>
      </c>
      <c r="E208" s="274"/>
      <c r="F208" s="274">
        <v>994</v>
      </c>
      <c r="G208" s="470">
        <v>0.27548209366391163</v>
      </c>
      <c r="H208" s="470">
        <v>0.23053855494027931</v>
      </c>
      <c r="I208" s="470">
        <v>0.32214731012922193</v>
      </c>
      <c r="J208" s="274"/>
      <c r="K208" s="274"/>
      <c r="L208" s="274"/>
      <c r="M208" s="274"/>
      <c r="N208" s="274"/>
      <c r="O208" s="274"/>
      <c r="P208" s="274"/>
      <c r="Q208" s="274"/>
      <c r="R208" s="274"/>
      <c r="S208" s="274"/>
    </row>
    <row r="209" spans="1:19">
      <c r="A209" s="274">
        <v>1000</v>
      </c>
      <c r="B209" s="470">
        <v>0.87914584279872898</v>
      </c>
      <c r="C209" s="470">
        <v>0.86479408542481018</v>
      </c>
      <c r="D209" s="470">
        <v>0.89207054902700467</v>
      </c>
      <c r="E209" s="274"/>
      <c r="F209" s="274">
        <v>995</v>
      </c>
      <c r="G209" s="470">
        <v>0.26997245179063339</v>
      </c>
      <c r="H209" s="470">
        <v>0.2253701591774129</v>
      </c>
      <c r="I209" s="470">
        <v>0.31640135481431442</v>
      </c>
      <c r="J209" s="274"/>
      <c r="K209" s="274"/>
      <c r="L209" s="274"/>
      <c r="M209" s="274"/>
      <c r="N209" s="274"/>
      <c r="O209" s="274"/>
      <c r="P209" s="274"/>
      <c r="Q209" s="274"/>
      <c r="R209" s="274"/>
      <c r="S209" s="274"/>
    </row>
    <row r="210" spans="1:19">
      <c r="A210" s="274">
        <v>1006</v>
      </c>
      <c r="B210" s="470">
        <v>0.87823716492503523</v>
      </c>
      <c r="C210" s="470">
        <v>0.86384276975795316</v>
      </c>
      <c r="D210" s="470">
        <v>0.89120693735742496</v>
      </c>
      <c r="E210" s="274"/>
      <c r="F210" s="274">
        <v>1000</v>
      </c>
      <c r="G210" s="470">
        <v>0.26721763085399425</v>
      </c>
      <c r="H210" s="470">
        <v>0.22278933351336791</v>
      </c>
      <c r="I210" s="470">
        <v>0.3135251488230747</v>
      </c>
      <c r="J210" s="274"/>
      <c r="K210" s="274"/>
      <c r="L210" s="274"/>
      <c r="M210" s="274"/>
      <c r="N210" s="274"/>
      <c r="O210" s="274"/>
      <c r="P210" s="274"/>
      <c r="Q210" s="274"/>
      <c r="R210" s="274"/>
      <c r="S210" s="274"/>
    </row>
    <row r="211" spans="1:19">
      <c r="A211" s="274">
        <v>1008</v>
      </c>
      <c r="B211" s="470">
        <v>0.87778282598818835</v>
      </c>
      <c r="C211" s="470">
        <v>0.86336720392736421</v>
      </c>
      <c r="D211" s="470">
        <v>0.89077503954159021</v>
      </c>
      <c r="E211" s="274"/>
      <c r="F211" s="274">
        <v>1006</v>
      </c>
      <c r="G211" s="470">
        <v>0.26170798898071601</v>
      </c>
      <c r="H211" s="470">
        <v>0.21763453759746615</v>
      </c>
      <c r="I211" s="470">
        <v>0.30776617698696662</v>
      </c>
      <c r="J211" s="274"/>
      <c r="K211" s="274"/>
      <c r="L211" s="274"/>
      <c r="M211" s="274"/>
      <c r="N211" s="274"/>
      <c r="O211" s="274"/>
      <c r="P211" s="274"/>
      <c r="Q211" s="274"/>
      <c r="R211" s="274"/>
      <c r="S211" s="274"/>
    </row>
    <row r="212" spans="1:19">
      <c r="A212" s="274">
        <v>1015</v>
      </c>
      <c r="B212" s="470">
        <v>0.87732848705134148</v>
      </c>
      <c r="C212" s="470">
        <v>0.86289169904199015</v>
      </c>
      <c r="D212" s="470">
        <v>0.89034308079600943</v>
      </c>
      <c r="E212" s="274"/>
      <c r="F212" s="274">
        <v>1008</v>
      </c>
      <c r="G212" s="470">
        <v>0.25895316804407686</v>
      </c>
      <c r="H212" s="470">
        <v>0.21506061363740991</v>
      </c>
      <c r="I212" s="470">
        <v>0.30488336809362243</v>
      </c>
      <c r="J212" s="274"/>
      <c r="K212" s="274"/>
      <c r="L212" s="274"/>
      <c r="M212" s="274"/>
      <c r="N212" s="274"/>
      <c r="O212" s="274"/>
      <c r="P212" s="274"/>
      <c r="Q212" s="274"/>
      <c r="R212" s="274"/>
      <c r="S212" s="274"/>
    </row>
    <row r="213" spans="1:19">
      <c r="A213" s="274">
        <v>1030</v>
      </c>
      <c r="B213" s="470">
        <v>0.8768741481144946</v>
      </c>
      <c r="C213" s="470">
        <v>0.86241625481265427</v>
      </c>
      <c r="D213" s="470">
        <v>0.88991106141055143</v>
      </c>
      <c r="E213" s="274"/>
      <c r="F213" s="274">
        <v>1015</v>
      </c>
      <c r="G213" s="470">
        <v>0.25619834710743777</v>
      </c>
      <c r="H213" s="470">
        <v>0.21248903764472432</v>
      </c>
      <c r="I213" s="470">
        <v>0.30199831415109885</v>
      </c>
      <c r="J213" s="274"/>
      <c r="K213" s="274"/>
      <c r="L213" s="274"/>
      <c r="M213" s="274"/>
      <c r="N213" s="274"/>
      <c r="O213" s="274"/>
      <c r="P213" s="274"/>
      <c r="Q213" s="274"/>
      <c r="R213" s="274"/>
      <c r="S213" s="274"/>
    </row>
    <row r="214" spans="1:19">
      <c r="A214" s="274">
        <v>1036</v>
      </c>
      <c r="B214" s="470">
        <v>0.87641980917764772</v>
      </c>
      <c r="C214" s="470">
        <v>0.86194087095280569</v>
      </c>
      <c r="D214" s="470">
        <v>0.88947898167245043</v>
      </c>
      <c r="E214" s="274"/>
      <c r="F214" s="274">
        <v>1030</v>
      </c>
      <c r="G214" s="470">
        <v>0.25344352617079868</v>
      </c>
      <c r="H214" s="470">
        <v>0.20991983446194501</v>
      </c>
      <c r="I214" s="470">
        <v>0.29911099205248687</v>
      </c>
      <c r="J214" s="274"/>
      <c r="K214" s="274"/>
      <c r="L214" s="274"/>
      <c r="M214" s="274"/>
      <c r="N214" s="274"/>
      <c r="O214" s="274"/>
      <c r="P214" s="274"/>
      <c r="Q214" s="274"/>
      <c r="R214" s="274"/>
      <c r="S214" s="274"/>
    </row>
    <row r="215" spans="1:19">
      <c r="A215" s="274">
        <v>1043</v>
      </c>
      <c r="B215" s="470">
        <v>0.87596547024080085</v>
      </c>
      <c r="C215" s="470">
        <v>0.86146554717848478</v>
      </c>
      <c r="D215" s="470">
        <v>0.88904684186633964</v>
      </c>
      <c r="E215" s="274"/>
      <c r="F215" s="274">
        <v>1036</v>
      </c>
      <c r="G215" s="470">
        <v>0.25068870523415954</v>
      </c>
      <c r="H215" s="470">
        <v>0.20735302965419858</v>
      </c>
      <c r="I215" s="470">
        <v>0.296221378017125</v>
      </c>
      <c r="J215" s="274"/>
      <c r="K215" s="274"/>
      <c r="L215" s="274"/>
      <c r="M215" s="274"/>
      <c r="N215" s="274"/>
      <c r="O215" s="274"/>
      <c r="P215" s="274"/>
      <c r="Q215" s="274"/>
      <c r="R215" s="274"/>
      <c r="S215" s="274"/>
    </row>
    <row r="216" spans="1:19">
      <c r="A216" s="274">
        <v>1047</v>
      </c>
      <c r="B216" s="470">
        <v>0.87551113130395397</v>
      </c>
      <c r="C216" s="470">
        <v>0.86099028320829185</v>
      </c>
      <c r="D216" s="470">
        <v>0.88861464227428422</v>
      </c>
      <c r="E216" s="274"/>
      <c r="F216" s="274">
        <v>1043</v>
      </c>
      <c r="G216" s="470">
        <v>0.24793388429752042</v>
      </c>
      <c r="H216" s="470">
        <v>0.20478864953548698</v>
      </c>
      <c r="I216" s="470">
        <v>0.29332944756626489</v>
      </c>
      <c r="J216" s="274"/>
      <c r="K216" s="274"/>
      <c r="L216" s="274"/>
      <c r="M216" s="274"/>
      <c r="N216" s="274"/>
      <c r="O216" s="274"/>
      <c r="P216" s="274"/>
      <c r="Q216" s="274"/>
      <c r="R216" s="274"/>
      <c r="S216" s="274"/>
    </row>
    <row r="217" spans="1:19">
      <c r="A217" s="274">
        <v>1055</v>
      </c>
      <c r="B217" s="470">
        <v>0.87505679236710709</v>
      </c>
      <c r="C217" s="470">
        <v>0.8605150787633542</v>
      </c>
      <c r="D217" s="470">
        <v>0.888182383175813</v>
      </c>
      <c r="E217" s="274"/>
      <c r="F217" s="274">
        <v>1047</v>
      </c>
      <c r="G217" s="470">
        <v>0.2451790633608813</v>
      </c>
      <c r="H217" s="470">
        <v>0.20222672119628216</v>
      </c>
      <c r="I217" s="470">
        <v>0.2904351754975284</v>
      </c>
      <c r="J217" s="274"/>
      <c r="K217" s="274"/>
      <c r="L217" s="274"/>
      <c r="M217" s="274"/>
      <c r="N217" s="274"/>
      <c r="O217" s="274"/>
      <c r="P217" s="274"/>
      <c r="Q217" s="274"/>
      <c r="R217" s="274"/>
      <c r="S217" s="274"/>
    </row>
    <row r="218" spans="1:19">
      <c r="A218" s="274">
        <v>1056</v>
      </c>
      <c r="B218" s="470">
        <v>0.87460245343026022</v>
      </c>
      <c r="C218" s="470">
        <v>0.86003993356729458</v>
      </c>
      <c r="D218" s="470">
        <v>0.88775006484795072</v>
      </c>
      <c r="E218" s="274"/>
      <c r="F218" s="274">
        <v>1055</v>
      </c>
      <c r="G218" s="470">
        <v>0.24242424242424218</v>
      </c>
      <c r="H218" s="470">
        <v>0.19966727253250963</v>
      </c>
      <c r="I218" s="470">
        <v>0.28753853585808281</v>
      </c>
      <c r="J218" s="274"/>
      <c r="K218" s="274"/>
      <c r="L218" s="274"/>
      <c r="M218" s="274"/>
      <c r="N218" s="274"/>
      <c r="O218" s="274"/>
      <c r="P218" s="274"/>
      <c r="Q218" s="274"/>
      <c r="R218" s="274"/>
      <c r="S218" s="274"/>
    </row>
    <row r="219" spans="1:19">
      <c r="A219" s="274">
        <v>1071</v>
      </c>
      <c r="B219" s="470">
        <v>0.87414811449341334</v>
      </c>
      <c r="C219" s="470">
        <v>0.85956484734620031</v>
      </c>
      <c r="D219" s="470">
        <v>0.88731768756524931</v>
      </c>
      <c r="E219" s="274"/>
      <c r="F219" s="274">
        <v>1056</v>
      </c>
      <c r="G219" s="470">
        <v>0.23966942148760306</v>
      </c>
      <c r="H219" s="470">
        <v>0.19711033227600722</v>
      </c>
      <c r="I219" s="470">
        <v>0.28463950191645604</v>
      </c>
      <c r="J219" s="274"/>
      <c r="K219" s="274"/>
      <c r="L219" s="274"/>
      <c r="M219" s="274"/>
      <c r="N219" s="274"/>
      <c r="O219" s="274"/>
      <c r="P219" s="274"/>
      <c r="Q219" s="274"/>
      <c r="R219" s="274"/>
      <c r="S219" s="274"/>
    </row>
    <row r="220" spans="1:19">
      <c r="A220" s="274">
        <v>1077</v>
      </c>
      <c r="B220" s="470">
        <v>0.87369377555656647</v>
      </c>
      <c r="C220" s="470">
        <v>0.85908981982859289</v>
      </c>
      <c r="D220" s="470">
        <v>0.88688525159981835</v>
      </c>
      <c r="E220" s="274"/>
      <c r="F220" s="274">
        <v>1071</v>
      </c>
      <c r="G220" s="470">
        <v>0.23691460055096394</v>
      </c>
      <c r="H220" s="470">
        <v>0.19455593002655008</v>
      </c>
      <c r="I220" s="470">
        <v>0.28173804613290598</v>
      </c>
      <c r="J220" s="274"/>
      <c r="K220" s="274"/>
      <c r="L220" s="274"/>
      <c r="M220" s="274"/>
      <c r="N220" s="274"/>
      <c r="O220" s="274"/>
      <c r="P220" s="274"/>
      <c r="Q220" s="274"/>
      <c r="R220" s="274"/>
      <c r="S220" s="274"/>
    </row>
    <row r="221" spans="1:19">
      <c r="A221" s="274">
        <v>1079</v>
      </c>
      <c r="B221" s="470">
        <v>0.87323943661971959</v>
      </c>
      <c r="C221" s="470">
        <v>0.85861485074539723</v>
      </c>
      <c r="D221" s="470">
        <v>0.88645275722135541</v>
      </c>
      <c r="E221" s="274"/>
      <c r="F221" s="274">
        <v>1077</v>
      </c>
      <c r="G221" s="470">
        <v>0.23415977961432483</v>
      </c>
      <c r="H221" s="470">
        <v>0.19200409628554185</v>
      </c>
      <c r="I221" s="470">
        <v>0.27883414012825508</v>
      </c>
      <c r="J221" s="274"/>
      <c r="K221" s="274"/>
      <c r="L221" s="274"/>
      <c r="M221" s="274"/>
      <c r="N221" s="274"/>
      <c r="O221" s="274"/>
      <c r="P221" s="274"/>
      <c r="Q221" s="274"/>
      <c r="R221" s="274"/>
      <c r="S221" s="274"/>
    </row>
    <row r="222" spans="1:19">
      <c r="A222" s="274">
        <v>1085</v>
      </c>
      <c r="B222" s="470">
        <v>0.87278509768287271</v>
      </c>
      <c r="C222" s="470">
        <v>0.85813993982991255</v>
      </c>
      <c r="D222" s="470">
        <v>0.88602020469717602</v>
      </c>
      <c r="E222" s="274"/>
      <c r="F222" s="274">
        <v>1079</v>
      </c>
      <c r="G222" s="470">
        <v>0.23140495867768571</v>
      </c>
      <c r="H222" s="470">
        <v>0.18945486249147739</v>
      </c>
      <c r="I222" s="470">
        <v>0.27592775465109115</v>
      </c>
      <c r="J222" s="274"/>
      <c r="K222" s="274"/>
      <c r="L222" s="274"/>
      <c r="M222" s="274"/>
      <c r="N222" s="274"/>
      <c r="O222" s="274"/>
      <c r="P222" s="274"/>
      <c r="Q222" s="274"/>
      <c r="R222" s="274"/>
      <c r="S222" s="274"/>
    </row>
    <row r="223" spans="1:19">
      <c r="A223" s="274">
        <v>1094</v>
      </c>
      <c r="B223" s="470">
        <v>0.87233075874602584</v>
      </c>
      <c r="C223" s="470">
        <v>0.8576650868177832</v>
      </c>
      <c r="D223" s="470">
        <v>0.8855875942922431</v>
      </c>
      <c r="E223" s="274"/>
      <c r="F223" s="274">
        <v>1085</v>
      </c>
      <c r="G223" s="470">
        <v>0.22865013774104659</v>
      </c>
      <c r="H223" s="470">
        <v>0.18690826105729141</v>
      </c>
      <c r="I223" s="470">
        <v>0.27301885954323024</v>
      </c>
      <c r="J223" s="274"/>
      <c r="K223" s="274"/>
      <c r="L223" s="274"/>
      <c r="M223" s="274"/>
      <c r="N223" s="274"/>
      <c r="O223" s="274"/>
      <c r="P223" s="274"/>
      <c r="Q223" s="274"/>
      <c r="R223" s="274"/>
      <c r="S223" s="274"/>
    </row>
    <row r="224" spans="1:19">
      <c r="A224" s="274">
        <v>1095</v>
      </c>
      <c r="B224" s="470">
        <v>0.87187641980917896</v>
      </c>
      <c r="C224" s="470">
        <v>0.85719029144696957</v>
      </c>
      <c r="D224" s="470">
        <v>0.8851549262691949</v>
      </c>
      <c r="E224" s="274"/>
      <c r="F224" s="274">
        <v>1094</v>
      </c>
      <c r="G224" s="470">
        <v>0.22589531680440747</v>
      </c>
      <c r="H224" s="470">
        <v>0.18436432540971748</v>
      </c>
      <c r="I224" s="470">
        <v>0.27010742370332802</v>
      </c>
      <c r="J224" s="274"/>
      <c r="K224" s="274"/>
      <c r="L224" s="274"/>
      <c r="M224" s="274"/>
      <c r="N224" s="274"/>
      <c r="O224" s="274"/>
      <c r="P224" s="274"/>
      <c r="Q224" s="274"/>
      <c r="R224" s="274"/>
      <c r="S224" s="274"/>
    </row>
    <row r="225" spans="1:19">
      <c r="A225" s="274">
        <v>1098</v>
      </c>
      <c r="B225" s="470">
        <v>0.87142208087233208</v>
      </c>
      <c r="C225" s="470">
        <v>0.85671555345772032</v>
      </c>
      <c r="D225" s="470">
        <v>0.88472220088837461</v>
      </c>
      <c r="E225" s="274"/>
      <c r="F225" s="274">
        <v>1095</v>
      </c>
      <c r="G225" s="470">
        <v>0.22314049586776835</v>
      </c>
      <c r="H225" s="470">
        <v>0.18182309003078886</v>
      </c>
      <c r="I225" s="470">
        <v>0.26719341504851768</v>
      </c>
      <c r="J225" s="274"/>
      <c r="K225" s="274"/>
      <c r="L225" s="274"/>
      <c r="M225" s="274"/>
      <c r="N225" s="274"/>
      <c r="O225" s="274"/>
      <c r="P225" s="274"/>
      <c r="Q225" s="274"/>
      <c r="R225" s="274"/>
      <c r="S225" s="274"/>
    </row>
    <row r="226" spans="1:19">
      <c r="A226" s="274">
        <v>1115</v>
      </c>
      <c r="B226" s="470">
        <v>0.8709677419354851</v>
      </c>
      <c r="C226" s="470">
        <v>0.85624087259254411</v>
      </c>
      <c r="D226" s="470">
        <v>0.88428941840785746</v>
      </c>
      <c r="E226" s="274"/>
      <c r="F226" s="274">
        <v>1098</v>
      </c>
      <c r="G226" s="470">
        <v>0.22038567493112923</v>
      </c>
      <c r="H226" s="470">
        <v>0.17928459050162593</v>
      </c>
      <c r="I226" s="470">
        <v>0.2642768004739432</v>
      </c>
      <c r="J226" s="274"/>
      <c r="K226" s="274"/>
      <c r="L226" s="274"/>
      <c r="M226" s="274"/>
      <c r="N226" s="274"/>
      <c r="O226" s="274"/>
      <c r="P226" s="274"/>
      <c r="Q226" s="274"/>
      <c r="R226" s="274"/>
      <c r="S226" s="274"/>
    </row>
    <row r="227" spans="1:19">
      <c r="A227" s="274">
        <v>1117</v>
      </c>
      <c r="B227" s="470">
        <v>0.87051340299863822</v>
      </c>
      <c r="C227" s="470">
        <v>0.85576624859618289</v>
      </c>
      <c r="D227" s="470">
        <v>0.88385657908347859</v>
      </c>
      <c r="E227" s="274"/>
      <c r="F227" s="274">
        <v>1115</v>
      </c>
      <c r="G227" s="470">
        <v>0.21763085399449011</v>
      </c>
      <c r="H227" s="470">
        <v>0.17674886354866479</v>
      </c>
      <c r="I227" s="470">
        <v>0.26135754581004539</v>
      </c>
      <c r="J227" s="274"/>
      <c r="K227" s="274"/>
      <c r="L227" s="274"/>
      <c r="M227" s="274"/>
      <c r="N227" s="274"/>
      <c r="O227" s="274"/>
      <c r="P227" s="274"/>
      <c r="Q227" s="274"/>
      <c r="R227" s="274"/>
      <c r="S227" s="274"/>
    </row>
    <row r="228" spans="1:19">
      <c r="A228" s="274">
        <v>1119</v>
      </c>
      <c r="B228" s="470">
        <v>0.87005906406179134</v>
      </c>
      <c r="C228" s="470">
        <v>0.8552916812155843</v>
      </c>
      <c r="D228" s="470">
        <v>0.88342368316885989</v>
      </c>
      <c r="E228" s="274"/>
      <c r="F228" s="274">
        <v>1117</v>
      </c>
      <c r="G228" s="470">
        <v>0.214876033057851</v>
      </c>
      <c r="H228" s="470">
        <v>0.17421594709249513</v>
      </c>
      <c r="I228" s="470">
        <v>0.25843561577744661</v>
      </c>
      <c r="J228" s="274"/>
      <c r="K228" s="274"/>
      <c r="L228" s="274"/>
      <c r="M228" s="274"/>
      <c r="N228" s="274"/>
      <c r="O228" s="274"/>
      <c r="P228" s="274"/>
      <c r="Q228" s="274"/>
      <c r="R228" s="274"/>
      <c r="S228" s="274"/>
    </row>
    <row r="229" spans="1:19">
      <c r="A229" s="274">
        <v>1122</v>
      </c>
      <c r="B229" s="470">
        <v>0.86960472512494447</v>
      </c>
      <c r="C229" s="470">
        <v>0.85481717019987546</v>
      </c>
      <c r="D229" s="470">
        <v>0.88299073091543701</v>
      </c>
      <c r="E229" s="274"/>
      <c r="F229" s="274">
        <v>1119</v>
      </c>
      <c r="G229" s="470">
        <v>0.21212121212121188</v>
      </c>
      <c r="H229" s="470">
        <v>0.17168588029948839</v>
      </c>
      <c r="I229" s="470">
        <v>0.25551097393926847</v>
      </c>
      <c r="J229" s="274"/>
      <c r="K229" s="274"/>
      <c r="L229" s="274"/>
      <c r="M229" s="274"/>
      <c r="N229" s="274"/>
      <c r="O229" s="274"/>
      <c r="P229" s="274"/>
      <c r="Q229" s="274"/>
      <c r="R229" s="274"/>
      <c r="S229" s="274"/>
    </row>
    <row r="230" spans="1:19">
      <c r="A230" s="274">
        <v>1126</v>
      </c>
      <c r="B230" s="470">
        <v>0.86915038618809759</v>
      </c>
      <c r="C230" s="470">
        <v>0.85434271530033679</v>
      </c>
      <c r="D230" s="470">
        <v>0.88255772257248488</v>
      </c>
      <c r="E230" s="274"/>
      <c r="F230" s="274">
        <v>1122</v>
      </c>
      <c r="G230" s="470">
        <v>0.20936639118457276</v>
      </c>
      <c r="H230" s="470">
        <v>0.16915870363641411</v>
      </c>
      <c r="I230" s="470">
        <v>0.25258358265070219</v>
      </c>
      <c r="J230" s="274"/>
      <c r="K230" s="274"/>
      <c r="L230" s="274"/>
      <c r="M230" s="274"/>
      <c r="N230" s="274"/>
      <c r="O230" s="274"/>
      <c r="P230" s="274"/>
      <c r="Q230" s="274"/>
      <c r="R230" s="274"/>
      <c r="S230" s="274"/>
    </row>
    <row r="231" spans="1:19">
      <c r="A231" s="274">
        <v>1135</v>
      </c>
      <c r="B231" s="470">
        <v>0.86869604725125071</v>
      </c>
      <c r="C231" s="470">
        <v>0.85386831627037629</v>
      </c>
      <c r="D231" s="470">
        <v>0.88212465838714438</v>
      </c>
      <c r="E231" s="274"/>
      <c r="F231" s="274">
        <v>1126</v>
      </c>
      <c r="G231" s="470">
        <v>0.20661157024793364</v>
      </c>
      <c r="H231" s="470">
        <v>0.16663445892825707</v>
      </c>
      <c r="I231" s="470">
        <v>0.24965340300563577</v>
      </c>
      <c r="J231" s="274"/>
      <c r="K231" s="274"/>
      <c r="L231" s="274"/>
      <c r="M231" s="274"/>
      <c r="N231" s="274"/>
      <c r="O231" s="274"/>
      <c r="P231" s="274"/>
      <c r="Q231" s="274"/>
      <c r="R231" s="274"/>
      <c r="S231" s="274"/>
    </row>
    <row r="232" spans="1:19">
      <c r="A232" s="274">
        <v>1161</v>
      </c>
      <c r="B232" s="470">
        <v>0.86824170831440384</v>
      </c>
      <c r="C232" s="470">
        <v>0.85339397286550434</v>
      </c>
      <c r="D232" s="470">
        <v>0.88169153860444727</v>
      </c>
      <c r="E232" s="274"/>
      <c r="F232" s="274">
        <v>1135</v>
      </c>
      <c r="G232" s="470">
        <v>0.20385674931129452</v>
      </c>
      <c r="H232" s="470">
        <v>0.16411318941946695</v>
      </c>
      <c r="I232" s="470">
        <v>0.2467203947801262</v>
      </c>
      <c r="J232" s="274"/>
      <c r="K232" s="274"/>
      <c r="L232" s="274"/>
      <c r="M232" s="274"/>
      <c r="N232" s="274"/>
      <c r="O232" s="274"/>
      <c r="P232" s="274"/>
      <c r="Q232" s="274"/>
      <c r="R232" s="274"/>
      <c r="S232" s="274"/>
    </row>
    <row r="233" spans="1:19">
      <c r="A233" s="274">
        <v>1174</v>
      </c>
      <c r="B233" s="470">
        <v>0.86778736937755696</v>
      </c>
      <c r="C233" s="470">
        <v>0.85291968484330871</v>
      </c>
      <c r="D233" s="470">
        <v>0.88125836346734143</v>
      </c>
      <c r="E233" s="274"/>
      <c r="F233" s="274">
        <v>1161</v>
      </c>
      <c r="G233" s="470">
        <v>0.2011019283746554</v>
      </c>
      <c r="H233" s="470">
        <v>0.16159493983889395</v>
      </c>
      <c r="I233" s="470">
        <v>0.2437845163724863</v>
      </c>
      <c r="J233" s="274"/>
      <c r="K233" s="274"/>
      <c r="L233" s="274"/>
      <c r="M233" s="274"/>
      <c r="N233" s="274"/>
      <c r="O233" s="274"/>
      <c r="P233" s="274"/>
      <c r="Q233" s="274"/>
      <c r="R233" s="274"/>
      <c r="S233" s="274"/>
    </row>
    <row r="234" spans="1:19">
      <c r="A234" s="274">
        <v>1187</v>
      </c>
      <c r="B234" s="470">
        <v>0.86733303044071008</v>
      </c>
      <c r="C234" s="470">
        <v>0.85244545196343002</v>
      </c>
      <c r="D234" s="470">
        <v>0.88082513321671529</v>
      </c>
      <c r="E234" s="274"/>
      <c r="F234" s="274">
        <v>1174</v>
      </c>
      <c r="G234" s="470">
        <v>0.19834710743801628</v>
      </c>
      <c r="H234" s="470">
        <v>0.15907975646868244</v>
      </c>
      <c r="I234" s="470">
        <v>0.2408457247397349</v>
      </c>
      <c r="J234" s="274"/>
      <c r="K234" s="274"/>
      <c r="L234" s="274"/>
      <c r="M234" s="274"/>
      <c r="N234" s="274"/>
      <c r="O234" s="274"/>
      <c r="P234" s="274"/>
      <c r="Q234" s="274"/>
      <c r="R234" s="274"/>
      <c r="S234" s="274"/>
    </row>
    <row r="235" spans="1:19">
      <c r="A235" s="274">
        <v>1190</v>
      </c>
      <c r="B235" s="470">
        <v>0.86687869150386321</v>
      </c>
      <c r="C235" s="470">
        <v>0.85197127398753736</v>
      </c>
      <c r="D235" s="470">
        <v>0.88039184809142235</v>
      </c>
      <c r="E235" s="274"/>
      <c r="F235" s="274">
        <v>1187</v>
      </c>
      <c r="G235" s="470">
        <v>0.19559228650137717</v>
      </c>
      <c r="H235" s="470">
        <v>0.15656768721742345</v>
      </c>
      <c r="I235" s="470">
        <v>0.23790397533013821</v>
      </c>
      <c r="J235" s="274"/>
      <c r="K235" s="274"/>
      <c r="L235" s="274"/>
      <c r="M235" s="274"/>
      <c r="N235" s="274"/>
      <c r="O235" s="274"/>
      <c r="P235" s="274"/>
      <c r="Q235" s="274"/>
      <c r="R235" s="274"/>
      <c r="S235" s="274"/>
    </row>
    <row r="236" spans="1:19">
      <c r="A236" s="274">
        <v>1203</v>
      </c>
      <c r="B236" s="470">
        <v>0.86642435256701633</v>
      </c>
      <c r="C236" s="470">
        <v>0.85149715067930509</v>
      </c>
      <c r="D236" s="470">
        <v>0.87995850832830502</v>
      </c>
      <c r="E236" s="274"/>
      <c r="F236" s="274">
        <v>1190</v>
      </c>
      <c r="G236" s="470">
        <v>0.19283746556473805</v>
      </c>
      <c r="H236" s="470">
        <v>0.15405878169789042</v>
      </c>
      <c r="I236" s="470">
        <v>0.23495922201154415</v>
      </c>
      <c r="J236" s="274"/>
      <c r="K236" s="274"/>
      <c r="L236" s="274"/>
      <c r="M236" s="274"/>
      <c r="N236" s="274"/>
      <c r="O236" s="274"/>
      <c r="P236" s="274"/>
      <c r="Q236" s="274"/>
      <c r="R236" s="274"/>
      <c r="S236" s="274"/>
    </row>
    <row r="237" spans="1:19">
      <c r="A237" s="274">
        <v>1204</v>
      </c>
      <c r="B237" s="470">
        <v>0.86597001363016946</v>
      </c>
      <c r="C237" s="470">
        <v>0.85102308180438868</v>
      </c>
      <c r="D237" s="470">
        <v>0.87952511416221801</v>
      </c>
      <c r="E237" s="274"/>
      <c r="F237" s="274">
        <v>1203</v>
      </c>
      <c r="G237" s="470">
        <v>0.19008264462809893</v>
      </c>
      <c r="H237" s="470">
        <v>0.15155309130971487</v>
      </c>
      <c r="I237" s="470">
        <v>0.23201141699518504</v>
      </c>
      <c r="J237" s="274"/>
      <c r="K237" s="274"/>
      <c r="L237" s="274"/>
      <c r="M237" s="274"/>
      <c r="N237" s="274"/>
      <c r="O237" s="274"/>
      <c r="P237" s="274"/>
      <c r="Q237" s="274"/>
      <c r="R237" s="274"/>
      <c r="S237" s="274"/>
    </row>
    <row r="238" spans="1:19">
      <c r="A238" s="274">
        <v>1208</v>
      </c>
      <c r="B238" s="470">
        <v>0.86551567469332258</v>
      </c>
      <c r="C238" s="470">
        <v>0.8505490671304019</v>
      </c>
      <c r="D238" s="470">
        <v>0.8790916658260518</v>
      </c>
      <c r="E238" s="274"/>
      <c r="F238" s="274">
        <v>1204</v>
      </c>
      <c r="G238" s="470">
        <v>0.18732782369145981</v>
      </c>
      <c r="H238" s="470">
        <v>0.14905066932739028</v>
      </c>
      <c r="I238" s="470">
        <v>0.22906051075459338</v>
      </c>
      <c r="J238" s="274"/>
      <c r="K238" s="274"/>
      <c r="L238" s="274"/>
      <c r="M238" s="274"/>
      <c r="N238" s="274"/>
      <c r="O238" s="274"/>
      <c r="P238" s="274"/>
      <c r="Q238" s="274"/>
      <c r="R238" s="274"/>
      <c r="S238" s="274"/>
    </row>
    <row r="239" spans="1:19">
      <c r="A239" s="274">
        <v>1218</v>
      </c>
      <c r="B239" s="470">
        <v>0.8650613357564757</v>
      </c>
      <c r="C239" s="470">
        <v>0.85007510642689454</v>
      </c>
      <c r="D239" s="470">
        <v>0.87865816355075532</v>
      </c>
      <c r="E239" s="274"/>
      <c r="F239" s="274">
        <v>1208</v>
      </c>
      <c r="G239" s="470">
        <v>0.18457300275482069</v>
      </c>
      <c r="H239" s="470">
        <v>0.14655157099403088</v>
      </c>
      <c r="I239" s="470">
        <v>0.22610645193924256</v>
      </c>
      <c r="J239" s="274"/>
      <c r="K239" s="274"/>
      <c r="L239" s="274"/>
      <c r="M239" s="274"/>
      <c r="N239" s="274"/>
      <c r="O239" s="274"/>
      <c r="P239" s="274"/>
      <c r="Q239" s="274"/>
      <c r="R239" s="274"/>
      <c r="S239" s="274"/>
    </row>
    <row r="240" spans="1:19">
      <c r="A240" s="274">
        <v>1221</v>
      </c>
      <c r="B240" s="470">
        <v>0.86415265788278195</v>
      </c>
      <c r="C240" s="470">
        <v>0.8491273460190597</v>
      </c>
      <c r="D240" s="470">
        <v>0.87779099809699379</v>
      </c>
      <c r="E240" s="274"/>
      <c r="F240" s="274">
        <v>1218</v>
      </c>
      <c r="G240" s="470">
        <v>0.18181818181818157</v>
      </c>
      <c r="H240" s="470">
        <v>0.14405585362135118</v>
      </c>
      <c r="I240" s="470">
        <v>0.22314918728248684</v>
      </c>
      <c r="J240" s="274"/>
      <c r="K240" s="274"/>
      <c r="L240" s="274"/>
      <c r="M240" s="274"/>
      <c r="N240" s="274"/>
      <c r="O240" s="274"/>
      <c r="P240" s="274"/>
      <c r="Q240" s="274"/>
      <c r="R240" s="274"/>
      <c r="S240" s="274"/>
    </row>
    <row r="241" spans="1:19">
      <c r="A241" s="274">
        <v>1226</v>
      </c>
      <c r="B241" s="470">
        <v>0.86369831894593507</v>
      </c>
      <c r="C241" s="470">
        <v>0.84865354586330943</v>
      </c>
      <c r="D241" s="470">
        <v>0.87735733537091976</v>
      </c>
      <c r="E241" s="274"/>
      <c r="F241" s="274">
        <v>1221</v>
      </c>
      <c r="G241" s="470">
        <v>0.17630853994490334</v>
      </c>
      <c r="H241" s="470">
        <v>0.13907480199546463</v>
      </c>
      <c r="I241" s="470">
        <v>0.21722481720153886</v>
      </c>
      <c r="J241" s="274"/>
      <c r="K241" s="274"/>
      <c r="L241" s="274"/>
      <c r="M241" s="274"/>
      <c r="N241" s="274"/>
      <c r="O241" s="274"/>
      <c r="P241" s="274"/>
      <c r="Q241" s="274"/>
      <c r="R241" s="274"/>
      <c r="S241" s="274"/>
    </row>
    <row r="242" spans="1:19">
      <c r="A242" s="274">
        <v>1231</v>
      </c>
      <c r="B242" s="470">
        <v>0.8632439800090882</v>
      </c>
      <c r="C242" s="470">
        <v>0.8481797987751496</v>
      </c>
      <c r="D242" s="470">
        <v>0.87692361961054055</v>
      </c>
      <c r="E242" s="274"/>
      <c r="F242" s="274">
        <v>1226</v>
      </c>
      <c r="G242" s="470">
        <v>0.17355371900826422</v>
      </c>
      <c r="H242" s="470">
        <v>0.13658959370620644</v>
      </c>
      <c r="I242" s="470">
        <v>0.21425759474544911</v>
      </c>
      <c r="J242" s="274"/>
      <c r="K242" s="274"/>
      <c r="L242" s="274"/>
      <c r="M242" s="274"/>
      <c r="N242" s="274"/>
      <c r="O242" s="274"/>
      <c r="P242" s="274"/>
      <c r="Q242" s="274"/>
      <c r="R242" s="274"/>
      <c r="S242" s="274"/>
    </row>
    <row r="243" spans="1:19">
      <c r="A243" s="274">
        <v>1239</v>
      </c>
      <c r="B243" s="470">
        <v>0.86278964107224132</v>
      </c>
      <c r="C243" s="470">
        <v>0.84770610453347839</v>
      </c>
      <c r="D243" s="470">
        <v>0.87648985103742838</v>
      </c>
      <c r="E243" s="274"/>
      <c r="F243" s="274">
        <v>1231</v>
      </c>
      <c r="G243" s="470">
        <v>0.1707988980716251</v>
      </c>
      <c r="H243" s="470">
        <v>0.13410801855797402</v>
      </c>
      <c r="I243" s="470">
        <v>0.21128693215199104</v>
      </c>
      <c r="J243" s="274"/>
      <c r="K243" s="274"/>
      <c r="L243" s="274"/>
      <c r="M243" s="274"/>
      <c r="N243" s="274"/>
      <c r="O243" s="274"/>
      <c r="P243" s="274"/>
      <c r="Q243" s="274"/>
      <c r="R243" s="274"/>
      <c r="S243" s="274"/>
    </row>
    <row r="244" spans="1:19">
      <c r="A244" s="274">
        <v>1254</v>
      </c>
      <c r="B244" s="470">
        <v>0.86233530213539444</v>
      </c>
      <c r="C244" s="470">
        <v>0.84723246291900012</v>
      </c>
      <c r="D244" s="470">
        <v>0.87605602987134379</v>
      </c>
      <c r="E244" s="274"/>
      <c r="F244" s="274">
        <v>1239</v>
      </c>
      <c r="G244" s="470">
        <v>0.16804407713498598</v>
      </c>
      <c r="H244" s="470">
        <v>0.1316301459617846</v>
      </c>
      <c r="I244" s="470">
        <v>0.20831276495810072</v>
      </c>
      <c r="J244" s="274"/>
      <c r="K244" s="274"/>
      <c r="L244" s="274"/>
      <c r="M244" s="274"/>
      <c r="N244" s="274"/>
      <c r="O244" s="274"/>
      <c r="P244" s="274"/>
      <c r="Q244" s="274"/>
      <c r="R244" s="274"/>
      <c r="S244" s="274"/>
    </row>
    <row r="245" spans="1:19">
      <c r="A245" s="274">
        <v>1260</v>
      </c>
      <c r="B245" s="470">
        <v>0.86142662426170069</v>
      </c>
      <c r="C245" s="470">
        <v>0.84628533670334738</v>
      </c>
      <c r="D245" s="470">
        <v>0.87518823063036566</v>
      </c>
      <c r="E245" s="274"/>
      <c r="F245" s="274">
        <v>1254</v>
      </c>
      <c r="G245" s="470">
        <v>0.16528925619834686</v>
      </c>
      <c r="H245" s="470">
        <v>0.12915604816036422</v>
      </c>
      <c r="I245" s="470">
        <v>0.20533502608284937</v>
      </c>
      <c r="J245" s="274"/>
      <c r="K245" s="274"/>
      <c r="L245" s="274"/>
      <c r="M245" s="274"/>
      <c r="N245" s="274"/>
      <c r="O245" s="274"/>
      <c r="P245" s="274"/>
      <c r="Q245" s="274"/>
      <c r="R245" s="274"/>
      <c r="S245" s="274"/>
    </row>
    <row r="246" spans="1:19">
      <c r="A246" s="274">
        <v>1269</v>
      </c>
      <c r="B246" s="470">
        <v>0.86097228532485381</v>
      </c>
      <c r="C246" s="470">
        <v>0.845811851672429</v>
      </c>
      <c r="D246" s="470">
        <v>0.87475425298611975</v>
      </c>
      <c r="E246" s="274"/>
      <c r="F246" s="274">
        <v>1260</v>
      </c>
      <c r="G246" s="470">
        <v>0.15977961432506863</v>
      </c>
      <c r="H246" s="470">
        <v>0.12421948105042564</v>
      </c>
      <c r="I246" s="470">
        <v>0.19936855097602699</v>
      </c>
      <c r="J246" s="274"/>
      <c r="K246" s="274"/>
      <c r="L246" s="274"/>
      <c r="M246" s="274"/>
      <c r="N246" s="274"/>
      <c r="O246" s="274"/>
      <c r="P246" s="274"/>
      <c r="Q246" s="274"/>
      <c r="R246" s="274"/>
      <c r="S246" s="274"/>
    </row>
    <row r="247" spans="1:19">
      <c r="A247" s="274">
        <v>1281</v>
      </c>
      <c r="B247" s="470">
        <v>0.86051794638800694</v>
      </c>
      <c r="C247" s="470">
        <v>0.84533841840917667</v>
      </c>
      <c r="D247" s="470">
        <v>0.87432022361023631</v>
      </c>
      <c r="E247" s="274"/>
      <c r="F247" s="274">
        <v>1269</v>
      </c>
      <c r="G247" s="470">
        <v>0.15702479338842951</v>
      </c>
      <c r="H247" s="470">
        <v>0.12175717189821748</v>
      </c>
      <c r="I247" s="470">
        <v>0.19637966610469096</v>
      </c>
      <c r="J247" s="274"/>
      <c r="K247" s="274"/>
      <c r="L247" s="274"/>
      <c r="M247" s="274"/>
      <c r="N247" s="274"/>
      <c r="O247" s="274"/>
      <c r="P247" s="274"/>
      <c r="Q247" s="274"/>
      <c r="R247" s="274"/>
      <c r="S247" s="274"/>
    </row>
    <row r="248" spans="1:19">
      <c r="A248" s="274">
        <v>1287</v>
      </c>
      <c r="B248" s="470">
        <v>0.86006360745116006</v>
      </c>
      <c r="C248" s="470">
        <v>0.8448650367030236</v>
      </c>
      <c r="D248" s="470">
        <v>0.87388614271372145</v>
      </c>
      <c r="E248" s="274"/>
      <c r="F248" s="274">
        <v>1281</v>
      </c>
      <c r="G248" s="470">
        <v>0.15426997245179039</v>
      </c>
      <c r="H248" s="470">
        <v>0.11929895824106537</v>
      </c>
      <c r="I248" s="470">
        <v>0.19338691191681648</v>
      </c>
      <c r="J248" s="274"/>
      <c r="K248" s="274"/>
      <c r="L248" s="274"/>
      <c r="M248" s="274"/>
      <c r="N248" s="274"/>
      <c r="O248" s="274"/>
      <c r="P248" s="274"/>
      <c r="Q248" s="274"/>
      <c r="R248" s="274"/>
      <c r="S248" s="274"/>
    </row>
    <row r="249" spans="1:19">
      <c r="A249" s="274">
        <v>1299</v>
      </c>
      <c r="B249" s="470">
        <v>0.85960926851431319</v>
      </c>
      <c r="C249" s="470">
        <v>0.84439170634509109</v>
      </c>
      <c r="D249" s="470">
        <v>0.8734520105058885</v>
      </c>
      <c r="E249" s="274"/>
      <c r="F249" s="274">
        <v>1287</v>
      </c>
      <c r="G249" s="470">
        <v>0.15151515151515127</v>
      </c>
      <c r="H249" s="470">
        <v>0.11684492915822751</v>
      </c>
      <c r="I249" s="470">
        <v>0.19039020578420263</v>
      </c>
      <c r="J249" s="274"/>
      <c r="K249" s="274"/>
      <c r="L249" s="274"/>
      <c r="M249" s="274"/>
      <c r="N249" s="274"/>
      <c r="O249" s="274"/>
      <c r="P249" s="274"/>
      <c r="Q249" s="274"/>
      <c r="R249" s="274"/>
      <c r="S249" s="274"/>
    </row>
    <row r="250" spans="1:19">
      <c r="A250" s="274">
        <v>1309</v>
      </c>
      <c r="B250" s="470">
        <v>0.85915492957746631</v>
      </c>
      <c r="C250" s="470">
        <v>0.84391842712816889</v>
      </c>
      <c r="D250" s="470">
        <v>0.87301782719437748</v>
      </c>
      <c r="E250" s="274"/>
      <c r="F250" s="274">
        <v>1299</v>
      </c>
      <c r="G250" s="470">
        <v>0.14876033057851215</v>
      </c>
      <c r="H250" s="470">
        <v>0.11439517773440554</v>
      </c>
      <c r="I250" s="470">
        <v>0.18738946138411769</v>
      </c>
      <c r="J250" s="274"/>
      <c r="K250" s="274"/>
      <c r="L250" s="274"/>
      <c r="M250" s="274"/>
      <c r="N250" s="274"/>
      <c r="O250" s="274"/>
      <c r="P250" s="274"/>
      <c r="Q250" s="274"/>
      <c r="R250" s="274"/>
      <c r="S250" s="274"/>
    </row>
    <row r="251" spans="1:19">
      <c r="A251" s="274">
        <v>1369</v>
      </c>
      <c r="B251" s="470">
        <v>0.85824625170377256</v>
      </c>
      <c r="C251" s="470">
        <v>0.84297202129674897</v>
      </c>
      <c r="D251" s="470">
        <v>0.87214930808262425</v>
      </c>
      <c r="E251" s="274"/>
      <c r="F251" s="274">
        <v>1309</v>
      </c>
      <c r="G251" s="470">
        <v>0.14600550964187303</v>
      </c>
      <c r="H251" s="470">
        <v>0.11194980131358036</v>
      </c>
      <c r="I251" s="470">
        <v>0.18438458846682521</v>
      </c>
      <c r="J251" s="274"/>
      <c r="K251" s="274"/>
      <c r="L251" s="274"/>
      <c r="M251" s="274"/>
      <c r="N251" s="274"/>
      <c r="O251" s="274"/>
      <c r="P251" s="274"/>
      <c r="Q251" s="274"/>
      <c r="R251" s="274"/>
      <c r="S251" s="274"/>
    </row>
    <row r="252" spans="1:19">
      <c r="A252" s="274">
        <v>1372</v>
      </c>
      <c r="B252" s="470">
        <v>0.85779191276692568</v>
      </c>
      <c r="C252" s="470">
        <v>0.84249889427601021</v>
      </c>
      <c r="D252" s="470">
        <v>0.87171497268945952</v>
      </c>
      <c r="E252" s="274"/>
      <c r="F252" s="274">
        <v>1369</v>
      </c>
      <c r="G252" s="470">
        <v>0.1404958677685948</v>
      </c>
      <c r="H252" s="470">
        <v>0.10707258582725947</v>
      </c>
      <c r="I252" s="470">
        <v>0.17836207491448847</v>
      </c>
      <c r="J252" s="274"/>
      <c r="K252" s="274"/>
      <c r="L252" s="274"/>
      <c r="M252" s="274"/>
      <c r="N252" s="274"/>
      <c r="O252" s="274"/>
      <c r="P252" s="274"/>
      <c r="Q252" s="274"/>
      <c r="R252" s="274"/>
      <c r="S252" s="274"/>
    </row>
    <row r="253" spans="1:19">
      <c r="A253" s="274">
        <v>1373</v>
      </c>
      <c r="B253" s="470">
        <v>0.8573375738300788</v>
      </c>
      <c r="C253" s="470">
        <v>0.84202581758376394</v>
      </c>
      <c r="D253" s="470">
        <v>0.8712805870068081</v>
      </c>
      <c r="E253" s="274"/>
      <c r="F253" s="274">
        <v>1372</v>
      </c>
      <c r="G253" s="470">
        <v>0.13774104683195568</v>
      </c>
      <c r="H253" s="470">
        <v>0.10464096534181107</v>
      </c>
      <c r="I253" s="470">
        <v>0.17534423176978428</v>
      </c>
      <c r="J253" s="274"/>
      <c r="K253" s="274"/>
      <c r="L253" s="274"/>
      <c r="M253" s="274"/>
      <c r="N253" s="274"/>
      <c r="O253" s="274"/>
      <c r="P253" s="274"/>
      <c r="Q253" s="274"/>
      <c r="R253" s="274"/>
      <c r="S253" s="274"/>
    </row>
    <row r="254" spans="1:19">
      <c r="A254" s="274">
        <v>1376</v>
      </c>
      <c r="B254" s="470">
        <v>0.85688323489323193</v>
      </c>
      <c r="C254" s="470">
        <v>0.84155279102087244</v>
      </c>
      <c r="D254" s="470">
        <v>0.87084615123421494</v>
      </c>
      <c r="E254" s="274"/>
      <c r="F254" s="274">
        <v>1373</v>
      </c>
      <c r="G254" s="470">
        <v>0.13498622589531656</v>
      </c>
      <c r="H254" s="470">
        <v>0.10221415769732921</v>
      </c>
      <c r="I254" s="470">
        <v>0.17232185446896786</v>
      </c>
      <c r="J254" s="274"/>
      <c r="K254" s="274"/>
      <c r="L254" s="274"/>
      <c r="M254" s="274"/>
      <c r="N254" s="274"/>
      <c r="O254" s="274"/>
      <c r="P254" s="274"/>
      <c r="Q254" s="274"/>
      <c r="R254" s="274"/>
      <c r="S254" s="274"/>
    </row>
    <row r="255" spans="1:19">
      <c r="A255" s="274">
        <v>1378</v>
      </c>
      <c r="B255" s="470">
        <v>0.85642889595638505</v>
      </c>
      <c r="C255" s="470">
        <v>0.8410798143897591</v>
      </c>
      <c r="D255" s="470">
        <v>0.87041166556965932</v>
      </c>
      <c r="E255" s="274"/>
      <c r="F255" s="274">
        <v>1376</v>
      </c>
      <c r="G255" s="470">
        <v>0.13223140495867744</v>
      </c>
      <c r="H255" s="470">
        <v>9.9792286169518005E-2</v>
      </c>
      <c r="I255" s="470">
        <v>0.16929482888794858</v>
      </c>
      <c r="J255" s="274"/>
      <c r="K255" s="274"/>
      <c r="L255" s="274"/>
      <c r="M255" s="274"/>
      <c r="N255" s="274"/>
      <c r="O255" s="274"/>
      <c r="P255" s="274"/>
      <c r="Q255" s="274"/>
      <c r="R255" s="274"/>
      <c r="S255" s="274"/>
    </row>
    <row r="256" spans="1:19">
      <c r="A256" s="274">
        <v>1386</v>
      </c>
      <c r="B256" s="470">
        <v>0.85597455701953817</v>
      </c>
      <c r="C256" s="470">
        <v>0.84060688749439261</v>
      </c>
      <c r="D256" s="470">
        <v>0.86997713020957135</v>
      </c>
      <c r="E256" s="274"/>
      <c r="F256" s="274">
        <v>1378</v>
      </c>
      <c r="G256" s="470">
        <v>0.12947658402203832</v>
      </c>
      <c r="H256" s="470">
        <v>9.7375480351141075E-2</v>
      </c>
      <c r="I256" s="470">
        <v>0.16626303509512902</v>
      </c>
      <c r="J256" s="274"/>
      <c r="K256" s="274"/>
      <c r="L256" s="274"/>
      <c r="M256" s="274"/>
      <c r="N256" s="274"/>
      <c r="O256" s="274"/>
      <c r="P256" s="274"/>
      <c r="Q256" s="274"/>
      <c r="R256" s="274"/>
      <c r="S256" s="274"/>
    </row>
    <row r="257" spans="1:19">
      <c r="A257" s="274">
        <v>1391</v>
      </c>
      <c r="B257" s="470">
        <v>0.85552021808269119</v>
      </c>
      <c r="C257" s="470">
        <v>0.84013401014026945</v>
      </c>
      <c r="D257" s="470">
        <v>0.86954254534884878</v>
      </c>
      <c r="E257" s="274"/>
      <c r="F257" s="274">
        <v>1386</v>
      </c>
      <c r="G257" s="470">
        <v>0.1267217630853992</v>
      </c>
      <c r="H257" s="470">
        <v>9.4963876612666476E-2</v>
      </c>
      <c r="I257" s="470">
        <v>0.16322634693134344</v>
      </c>
      <c r="J257" s="274"/>
      <c r="K257" s="274"/>
      <c r="L257" s="274"/>
      <c r="M257" s="274"/>
      <c r="N257" s="274"/>
      <c r="O257" s="274"/>
      <c r="P257" s="274"/>
      <c r="Q257" s="274"/>
      <c r="R257" s="274"/>
      <c r="S257" s="274"/>
    </row>
    <row r="258" spans="1:19">
      <c r="A258" s="274">
        <v>1401</v>
      </c>
      <c r="B258" s="470">
        <v>0.85506587914584431</v>
      </c>
      <c r="C258" s="470">
        <v>0.83966118213439789</v>
      </c>
      <c r="D258" s="470">
        <v>0.86910791118087427</v>
      </c>
      <c r="E258" s="274"/>
      <c r="F258" s="274">
        <v>1391</v>
      </c>
      <c r="G258" s="470">
        <v>0.1239669421487601</v>
      </c>
      <c r="H258" s="470">
        <v>9.2557618607316122E-2</v>
      </c>
      <c r="I258" s="470">
        <v>0.16018463154964124</v>
      </c>
      <c r="J258" s="274"/>
      <c r="K258" s="274"/>
      <c r="L258" s="274"/>
      <c r="M258" s="274"/>
      <c r="N258" s="274"/>
      <c r="O258" s="274"/>
      <c r="P258" s="274"/>
      <c r="Q258" s="274"/>
      <c r="R258" s="274"/>
      <c r="S258" s="274"/>
    </row>
    <row r="259" spans="1:19">
      <c r="A259" s="274">
        <v>1405</v>
      </c>
      <c r="B259" s="470">
        <v>0.85461154020899743</v>
      </c>
      <c r="C259" s="470">
        <v>0.83918840328528121</v>
      </c>
      <c r="D259" s="470">
        <v>0.86867322789753043</v>
      </c>
      <c r="E259" s="274"/>
      <c r="F259" s="274">
        <v>1401</v>
      </c>
      <c r="G259" s="470">
        <v>0.12121212121212098</v>
      </c>
      <c r="H259" s="470">
        <v>9.0156857825875042E-2</v>
      </c>
      <c r="I259" s="470">
        <v>0.157137748910124</v>
      </c>
      <c r="J259" s="274"/>
      <c r="K259" s="274"/>
      <c r="L259" s="274"/>
      <c r="M259" s="274"/>
      <c r="N259" s="274"/>
      <c r="O259" s="274"/>
      <c r="P259" s="274"/>
      <c r="Q259" s="274"/>
      <c r="R259" s="274"/>
      <c r="S259" s="274"/>
    </row>
    <row r="260" spans="1:19">
      <c r="A260" s="274">
        <v>1408</v>
      </c>
      <c r="B260" s="470">
        <v>0.85415720127215056</v>
      </c>
      <c r="C260" s="470">
        <v>0.83871567340290221</v>
      </c>
      <c r="D260" s="470">
        <v>0.86823849568921707</v>
      </c>
      <c r="E260" s="274"/>
      <c r="F260" s="274">
        <v>1405</v>
      </c>
      <c r="G260" s="470">
        <v>0.11845730027548187</v>
      </c>
      <c r="H260" s="470">
        <v>8.7761754207398832E-2</v>
      </c>
      <c r="I260" s="470">
        <v>0.15408555122433931</v>
      </c>
      <c r="J260" s="274"/>
      <c r="K260" s="274"/>
      <c r="L260" s="274"/>
      <c r="M260" s="274"/>
      <c r="N260" s="274"/>
      <c r="O260" s="274"/>
      <c r="P260" s="274"/>
      <c r="Q260" s="274"/>
      <c r="R260" s="274"/>
      <c r="S260" s="274"/>
    </row>
    <row r="261" spans="1:19">
      <c r="A261" s="274">
        <v>1413</v>
      </c>
      <c r="B261" s="470">
        <v>0.85370286233530368</v>
      </c>
      <c r="C261" s="470">
        <v>0.8382429922987068</v>
      </c>
      <c r="D261" s="470">
        <v>0.86780371474486639</v>
      </c>
      <c r="E261" s="274"/>
      <c r="F261" s="274">
        <v>1408</v>
      </c>
      <c r="G261" s="470">
        <v>0.11570247933884276</v>
      </c>
      <c r="H261" s="470">
        <v>8.5372476812871301E-2</v>
      </c>
      <c r="I261" s="470">
        <v>0.15102788234293515</v>
      </c>
      <c r="J261" s="274"/>
      <c r="K261" s="274"/>
      <c r="L261" s="274"/>
      <c r="M261" s="274"/>
      <c r="N261" s="274"/>
      <c r="O261" s="274"/>
      <c r="P261" s="274"/>
      <c r="Q261" s="274"/>
      <c r="R261" s="274"/>
      <c r="S261" s="274"/>
    </row>
    <row r="262" spans="1:19">
      <c r="A262" s="274">
        <v>1436</v>
      </c>
      <c r="B262" s="470">
        <v>0.8532485233984568</v>
      </c>
      <c r="C262" s="470">
        <v>0.83777035978558889</v>
      </c>
      <c r="D262" s="470">
        <v>0.86736888525195943</v>
      </c>
      <c r="E262" s="274"/>
      <c r="F262" s="274">
        <v>1413</v>
      </c>
      <c r="G262" s="470">
        <v>0.11294765840220364</v>
      </c>
      <c r="H262" s="470">
        <v>8.2989204569944588E-2</v>
      </c>
      <c r="I262" s="470">
        <v>0.14796457707931862</v>
      </c>
      <c r="J262" s="274"/>
      <c r="K262" s="274"/>
      <c r="L262" s="274"/>
      <c r="M262" s="274"/>
      <c r="N262" s="274"/>
      <c r="O262" s="274"/>
      <c r="P262" s="274"/>
      <c r="Q262" s="274"/>
      <c r="R262" s="274"/>
      <c r="S262" s="274"/>
    </row>
    <row r="263" spans="1:19">
      <c r="A263" s="274">
        <v>1440</v>
      </c>
      <c r="B263" s="470">
        <v>0.85279418446160993</v>
      </c>
      <c r="C263" s="470">
        <v>0.83729777567787467</v>
      </c>
      <c r="D263" s="470">
        <v>0.86693400739654047</v>
      </c>
      <c r="E263" s="274"/>
      <c r="F263" s="274">
        <v>1436</v>
      </c>
      <c r="G263" s="470">
        <v>0.11019283746556452</v>
      </c>
      <c r="H263" s="470">
        <v>8.0612127098165343E-2</v>
      </c>
      <c r="I263" s="470">
        <v>0.14489546046094445</v>
      </c>
      <c r="J263" s="274"/>
      <c r="K263" s="274"/>
      <c r="L263" s="274"/>
      <c r="M263" s="274"/>
      <c r="N263" s="274"/>
      <c r="O263" s="274"/>
      <c r="P263" s="274"/>
      <c r="Q263" s="274"/>
      <c r="R263" s="274"/>
      <c r="S263" s="274"/>
    </row>
    <row r="264" spans="1:19">
      <c r="A264" s="274">
        <v>1447</v>
      </c>
      <c r="B264" s="470">
        <v>0.85233984552476305</v>
      </c>
      <c r="C264" s="470">
        <v>0.83682523979130785</v>
      </c>
      <c r="D264" s="470">
        <v>0.86649908136323295</v>
      </c>
      <c r="E264" s="274"/>
      <c r="F264" s="274">
        <v>1440</v>
      </c>
      <c r="G264" s="470">
        <v>0.1074380165289254</v>
      </c>
      <c r="H264" s="470">
        <v>7.8241445625598677E-2</v>
      </c>
      <c r="I264" s="470">
        <v>0.14182034689853198</v>
      </c>
      <c r="J264" s="274"/>
      <c r="K264" s="274"/>
      <c r="L264" s="274"/>
      <c r="M264" s="274"/>
      <c r="N264" s="274"/>
      <c r="O264" s="274"/>
      <c r="P264" s="274"/>
      <c r="Q264" s="274"/>
      <c r="R264" s="274"/>
      <c r="S264" s="274"/>
    </row>
    <row r="265" spans="1:19">
      <c r="A265" s="274">
        <v>1463</v>
      </c>
      <c r="B265" s="470">
        <v>0.85188550658791617</v>
      </c>
      <c r="C265" s="470">
        <v>0.83635275194303427</v>
      </c>
      <c r="D265" s="470">
        <v>0.86606410733525463</v>
      </c>
      <c r="E265" s="274"/>
      <c r="F265" s="274">
        <v>1447</v>
      </c>
      <c r="G265" s="470">
        <v>0.10468319559228628</v>
      </c>
      <c r="H265" s="470">
        <v>7.5877374009557116E-2</v>
      </c>
      <c r="I265" s="470">
        <v>0.13873903926193137</v>
      </c>
      <c r="J265" s="274"/>
      <c r="K265" s="274"/>
      <c r="L265" s="274"/>
      <c r="M265" s="274"/>
      <c r="N265" s="274"/>
      <c r="O265" s="274"/>
      <c r="P265" s="274"/>
      <c r="Q265" s="274"/>
      <c r="R265" s="274"/>
      <c r="S265" s="274"/>
    </row>
    <row r="266" spans="1:19">
      <c r="A266" s="274">
        <v>1470</v>
      </c>
      <c r="B266" s="470">
        <v>0.85143116765106919</v>
      </c>
      <c r="C266" s="470">
        <v>0.83588031195158696</v>
      </c>
      <c r="D266" s="470">
        <v>0.86562908549443174</v>
      </c>
      <c r="E266" s="274"/>
      <c r="F266" s="274">
        <v>1463</v>
      </c>
      <c r="G266" s="470">
        <v>0.10192837465564718</v>
      </c>
      <c r="H266" s="470">
        <v>7.3520139876285528E-2</v>
      </c>
      <c r="I266" s="470">
        <v>0.13565132784948489</v>
      </c>
      <c r="J266" s="274"/>
      <c r="K266" s="274"/>
      <c r="L266" s="274"/>
      <c r="M266" s="274"/>
      <c r="N266" s="274"/>
      <c r="O266" s="274"/>
      <c r="P266" s="274"/>
      <c r="Q266" s="274"/>
      <c r="R266" s="274"/>
      <c r="S266" s="274"/>
    </row>
    <row r="267" spans="1:19">
      <c r="A267" s="274">
        <v>1509</v>
      </c>
      <c r="B267" s="470">
        <v>0.85097682871422231</v>
      </c>
      <c r="C267" s="470">
        <v>0.83540791963687255</v>
      </c>
      <c r="D267" s="470">
        <v>0.86519401602121437</v>
      </c>
      <c r="E267" s="274"/>
      <c r="F267" s="274">
        <v>1470</v>
      </c>
      <c r="G267" s="470">
        <v>9.9173553719008073E-2</v>
      </c>
      <c r="H267" s="470">
        <v>7.1169985897026E-2</v>
      </c>
      <c r="I267" s="470">
        <v>0.1325569892354794</v>
      </c>
      <c r="J267" s="274"/>
      <c r="K267" s="274"/>
      <c r="L267" s="274"/>
      <c r="M267" s="274"/>
      <c r="N267" s="274"/>
      <c r="O267" s="274"/>
      <c r="P267" s="274"/>
      <c r="Q267" s="274"/>
      <c r="R267" s="274"/>
      <c r="S267" s="274"/>
    </row>
    <row r="268" spans="1:19">
      <c r="A268" s="274">
        <v>1510</v>
      </c>
      <c r="B268" s="470">
        <v>0.85052248977737543</v>
      </c>
      <c r="C268" s="470">
        <v>0.83493557482015568</v>
      </c>
      <c r="D268" s="470">
        <v>0.86475889909469039</v>
      </c>
      <c r="E268" s="274"/>
      <c r="F268" s="274">
        <v>1509</v>
      </c>
      <c r="G268" s="470">
        <v>9.6418732782368954E-2</v>
      </c>
      <c r="H268" s="470">
        <v>6.8827171220989344E-2</v>
      </c>
      <c r="I268" s="470">
        <v>0.12945578497758481</v>
      </c>
      <c r="J268" s="274"/>
      <c r="K268" s="274"/>
      <c r="L268" s="274"/>
      <c r="M268" s="274"/>
      <c r="N268" s="274"/>
      <c r="O268" s="274"/>
      <c r="P268" s="274"/>
      <c r="Q268" s="274"/>
      <c r="R268" s="274"/>
      <c r="S268" s="274"/>
    </row>
    <row r="269" spans="1:19">
      <c r="A269" s="274">
        <v>1511</v>
      </c>
      <c r="B269" s="470">
        <v>0.85006815084052856</v>
      </c>
      <c r="C269" s="470">
        <v>0.83446327732404568</v>
      </c>
      <c r="D269" s="470">
        <v>0.86432373489259962</v>
      </c>
      <c r="E269" s="274"/>
      <c r="F269" s="274">
        <v>1510</v>
      </c>
      <c r="G269" s="470">
        <v>9.3663911845729836E-2</v>
      </c>
      <c r="H269" s="470">
        <v>6.6491973089517556E-2</v>
      </c>
      <c r="I269" s="470">
        <v>0.1263474601629079</v>
      </c>
      <c r="J269" s="274"/>
      <c r="K269" s="274"/>
      <c r="L269" s="274"/>
      <c r="M269" s="274"/>
      <c r="N269" s="274"/>
      <c r="O269" s="274"/>
      <c r="P269" s="274"/>
      <c r="Q269" s="274"/>
      <c r="R269" s="274"/>
      <c r="S269" s="274"/>
    </row>
    <row r="270" spans="1:19">
      <c r="A270" s="274">
        <v>1512</v>
      </c>
      <c r="B270" s="470">
        <v>0.84961381190368168</v>
      </c>
      <c r="C270" s="470">
        <v>0.8339910269724824</v>
      </c>
      <c r="D270" s="470">
        <v>0.86388852359134838</v>
      </c>
      <c r="E270" s="274"/>
      <c r="F270" s="274">
        <v>1511</v>
      </c>
      <c r="G270" s="470">
        <v>9.0909090909090717E-2</v>
      </c>
      <c r="H270" s="470">
        <v>6.4164688660296412E-2</v>
      </c>
      <c r="I270" s="470">
        <v>0.12323174176733113</v>
      </c>
      <c r="J270" s="274"/>
      <c r="K270" s="274"/>
      <c r="L270" s="274"/>
      <c r="M270" s="274"/>
      <c r="N270" s="274"/>
      <c r="O270" s="274"/>
      <c r="P270" s="274"/>
      <c r="Q270" s="274"/>
      <c r="R270" s="274"/>
      <c r="S270" s="274"/>
    </row>
    <row r="271" spans="1:19">
      <c r="A271" s="274">
        <v>1513</v>
      </c>
      <c r="B271" s="470">
        <v>0.84915947296683481</v>
      </c>
      <c r="C271" s="470">
        <v>0.83351882359072194</v>
      </c>
      <c r="D271" s="470">
        <v>0.86345326536602285</v>
      </c>
      <c r="E271" s="274"/>
      <c r="F271" s="274">
        <v>1512</v>
      </c>
      <c r="G271" s="470">
        <v>8.8154269972451613E-2</v>
      </c>
      <c r="H271" s="470">
        <v>6.1845637076077743E-2</v>
      </c>
      <c r="I271" s="470">
        <v>0.12010833679797218</v>
      </c>
      <c r="J271" s="274"/>
      <c r="K271" s="274"/>
      <c r="L271" s="274"/>
      <c r="M271" s="274"/>
      <c r="N271" s="274"/>
      <c r="O271" s="274"/>
      <c r="P271" s="274"/>
      <c r="Q271" s="274"/>
      <c r="R271" s="274"/>
      <c r="S271" s="274"/>
    </row>
    <row r="272" spans="1:19">
      <c r="A272" s="274">
        <v>1519</v>
      </c>
      <c r="B272" s="470">
        <v>0.84870513402998793</v>
      </c>
      <c r="C272" s="470">
        <v>0.8330466670053237</v>
      </c>
      <c r="D272" s="470">
        <v>0.86301796039040279</v>
      </c>
      <c r="E272" s="274"/>
      <c r="F272" s="274">
        <v>1513</v>
      </c>
      <c r="G272" s="470">
        <v>8.5399449035812494E-2</v>
      </c>
      <c r="H272" s="470">
        <v>5.9535161819264694E-2</v>
      </c>
      <c r="I272" s="470">
        <v>0.11697693018267559</v>
      </c>
      <c r="J272" s="274"/>
      <c r="K272" s="274"/>
      <c r="L272" s="274"/>
      <c r="M272" s="274"/>
      <c r="N272" s="274"/>
      <c r="O272" s="274"/>
      <c r="P272" s="274"/>
      <c r="Q272" s="274"/>
      <c r="R272" s="274"/>
      <c r="S272" s="274"/>
    </row>
    <row r="273" spans="1:19">
      <c r="A273" s="274">
        <v>1533</v>
      </c>
      <c r="B273" s="470">
        <v>0.84825079509314105</v>
      </c>
      <c r="C273" s="470">
        <v>0.83257455704413663</v>
      </c>
      <c r="D273" s="470">
        <v>0.86258260883697535</v>
      </c>
      <c r="E273" s="274"/>
      <c r="F273" s="274">
        <v>1519</v>
      </c>
      <c r="G273" s="470">
        <v>8.2644628099173389E-2</v>
      </c>
      <c r="H273" s="470">
        <v>5.7233633402248234E-2</v>
      </c>
      <c r="I273" s="470">
        <v>0.11383718236313672</v>
      </c>
      <c r="J273" s="274"/>
      <c r="K273" s="274"/>
      <c r="L273" s="274"/>
      <c r="M273" s="274"/>
      <c r="N273" s="274"/>
      <c r="O273" s="274"/>
      <c r="P273" s="274"/>
      <c r="Q273" s="274"/>
      <c r="R273" s="274"/>
      <c r="S273" s="274"/>
    </row>
    <row r="274" spans="1:19">
      <c r="A274" s="274">
        <v>1552</v>
      </c>
      <c r="B274" s="470">
        <v>0.84779645615629418</v>
      </c>
      <c r="C274" s="470">
        <v>0.83210249353628618</v>
      </c>
      <c r="D274" s="470">
        <v>0.8621472108769479</v>
      </c>
      <c r="E274" s="274"/>
      <c r="F274" s="274">
        <v>1533</v>
      </c>
      <c r="G274" s="470">
        <v>7.9889807162534271E-2</v>
      </c>
      <c r="H274" s="470">
        <v>5.4941452454022092E-2</v>
      </c>
      <c r="I274" s="470">
        <v>0.11068872653919254</v>
      </c>
      <c r="J274" s="274"/>
      <c r="K274" s="274"/>
      <c r="L274" s="274"/>
      <c r="M274" s="274"/>
      <c r="N274" s="274"/>
      <c r="O274" s="274"/>
      <c r="P274" s="274"/>
      <c r="Q274" s="274"/>
      <c r="R274" s="274"/>
      <c r="S274" s="274"/>
    </row>
    <row r="275" spans="1:19">
      <c r="A275" s="274">
        <v>1563</v>
      </c>
      <c r="B275" s="470">
        <v>0.8473421172194473</v>
      </c>
      <c r="C275" s="470">
        <v>0.8316304763121608</v>
      </c>
      <c r="D275" s="470">
        <v>0.8617117666802615</v>
      </c>
      <c r="E275" s="274"/>
      <c r="F275" s="274">
        <v>1552</v>
      </c>
      <c r="G275" s="470">
        <v>7.7134986225895166E-2</v>
      </c>
      <c r="H275" s="470">
        <v>5.2659053276947101E-2</v>
      </c>
      <c r="I275" s="470">
        <v>0.10753116550049109</v>
      </c>
      <c r="J275" s="274"/>
      <c r="K275" s="274"/>
      <c r="L275" s="274"/>
      <c r="M275" s="274"/>
      <c r="N275" s="274"/>
      <c r="O275" s="274"/>
      <c r="P275" s="274"/>
      <c r="Q275" s="274"/>
      <c r="R275" s="274"/>
      <c r="S275" s="274"/>
    </row>
    <row r="276" spans="1:19">
      <c r="A276" s="274">
        <v>1578</v>
      </c>
      <c r="B276" s="470">
        <v>0.84688777828260042</v>
      </c>
      <c r="C276" s="470">
        <v>0.8311585052033994</v>
      </c>
      <c r="D276" s="470">
        <v>0.86127627641560389</v>
      </c>
      <c r="E276" s="274"/>
      <c r="F276" s="274">
        <v>1563</v>
      </c>
      <c r="G276" s="470">
        <v>7.4380165289256048E-2</v>
      </c>
      <c r="H276" s="470">
        <v>5.0386907964396876E-2</v>
      </c>
      <c r="I276" s="470">
        <v>0.10436406796752329</v>
      </c>
      <c r="J276" s="274"/>
      <c r="K276" s="274"/>
      <c r="L276" s="274"/>
      <c r="M276" s="274"/>
      <c r="N276" s="274"/>
      <c r="O276" s="274"/>
      <c r="P276" s="274"/>
      <c r="Q276" s="274"/>
      <c r="R276" s="274"/>
      <c r="S276" s="274"/>
    </row>
    <row r="277" spans="1:19">
      <c r="A277" s="274">
        <v>1582</v>
      </c>
      <c r="B277" s="470">
        <v>0.84597910040890667</v>
      </c>
      <c r="C277" s="470">
        <v>0.83021470066470038</v>
      </c>
      <c r="D277" s="470">
        <v>0.86040515835093423</v>
      </c>
      <c r="E277" s="274"/>
      <c r="F277" s="274">
        <v>1578</v>
      </c>
      <c r="G277" s="470">
        <v>7.1625344352616929E-2</v>
      </c>
      <c r="H277" s="470">
        <v>4.812553119148464E-2</v>
      </c>
      <c r="I277" s="470">
        <v>0.10118696434599371</v>
      </c>
      <c r="J277" s="274"/>
      <c r="K277" s="274"/>
      <c r="L277" s="274"/>
      <c r="M277" s="274"/>
      <c r="N277" s="274"/>
      <c r="O277" s="274"/>
      <c r="P277" s="274"/>
      <c r="Q277" s="274"/>
      <c r="R277" s="274"/>
      <c r="S277" s="274"/>
    </row>
    <row r="278" spans="1:19">
      <c r="A278" s="274">
        <v>1587</v>
      </c>
      <c r="B278" s="470">
        <v>0.84552476147205979</v>
      </c>
      <c r="C278" s="470">
        <v>0.82974286690417887</v>
      </c>
      <c r="D278" s="470">
        <v>0.85996953088214423</v>
      </c>
      <c r="E278" s="274"/>
      <c r="F278" s="274">
        <v>1582</v>
      </c>
      <c r="G278" s="470">
        <v>6.6115702479338706E-2</v>
      </c>
      <c r="H278" s="470">
        <v>4.3637389483327134E-2</v>
      </c>
      <c r="I278" s="470">
        <v>9.4800638324284023E-2</v>
      </c>
      <c r="J278" s="274"/>
      <c r="K278" s="274"/>
      <c r="L278" s="274"/>
      <c r="M278" s="274"/>
      <c r="N278" s="274"/>
      <c r="O278" s="274"/>
      <c r="P278" s="274"/>
      <c r="Q278" s="274"/>
      <c r="R278" s="274"/>
      <c r="S278" s="274"/>
    </row>
    <row r="279" spans="1:19">
      <c r="A279" s="274">
        <v>1589</v>
      </c>
      <c r="B279" s="470">
        <v>0.84507042253521292</v>
      </c>
      <c r="C279" s="470">
        <v>0.82927107859782889</v>
      </c>
      <c r="D279" s="470">
        <v>0.85953385800785143</v>
      </c>
      <c r="E279" s="274"/>
      <c r="F279" s="274">
        <v>1587</v>
      </c>
      <c r="G279" s="470">
        <v>6.3360881542699601E-2</v>
      </c>
      <c r="H279" s="470">
        <v>4.1411922402325212E-2</v>
      </c>
      <c r="I279" s="470">
        <v>9.1590236142480019E-2</v>
      </c>
      <c r="J279" s="274"/>
      <c r="K279" s="274"/>
      <c r="L279" s="274"/>
      <c r="M279" s="274"/>
      <c r="N279" s="274"/>
      <c r="O279" s="274"/>
      <c r="P279" s="274"/>
      <c r="Q279" s="274"/>
      <c r="R279" s="274"/>
      <c r="S279" s="274"/>
    </row>
    <row r="280" spans="1:19">
      <c r="A280" s="274">
        <v>1603</v>
      </c>
      <c r="B280" s="470">
        <v>0.84461608359836604</v>
      </c>
      <c r="C280" s="470">
        <v>0.82879933558335384</v>
      </c>
      <c r="D280" s="470">
        <v>0.85909813989066464</v>
      </c>
      <c r="E280" s="274"/>
      <c r="F280" s="274">
        <v>1589</v>
      </c>
      <c r="G280" s="470">
        <v>6.060606060606049E-2</v>
      </c>
      <c r="H280" s="470">
        <v>3.91998366674777E-2</v>
      </c>
      <c r="I280" s="470">
        <v>8.8367453338392327E-2</v>
      </c>
      <c r="J280" s="274"/>
      <c r="K280" s="274"/>
      <c r="L280" s="274"/>
      <c r="M280" s="274"/>
      <c r="N280" s="274"/>
      <c r="O280" s="274"/>
      <c r="P280" s="274"/>
      <c r="Q280" s="274"/>
      <c r="R280" s="274"/>
      <c r="S280" s="274"/>
    </row>
    <row r="281" spans="1:19">
      <c r="A281" s="274">
        <v>1605</v>
      </c>
      <c r="B281" s="470">
        <v>0.84416174466151916</v>
      </c>
      <c r="C281" s="470">
        <v>0.82832763769963336</v>
      </c>
      <c r="D281" s="470">
        <v>0.85866237669201284</v>
      </c>
      <c r="E281" s="274"/>
      <c r="F281" s="274">
        <v>1603</v>
      </c>
      <c r="G281" s="470">
        <v>5.7851239669421378E-2</v>
      </c>
      <c r="H281" s="470">
        <v>3.7001967401189016E-2</v>
      </c>
      <c r="I281" s="470">
        <v>8.5131534273566775E-2</v>
      </c>
      <c r="J281" s="274"/>
      <c r="K281" s="274"/>
      <c r="L281" s="274"/>
      <c r="M281" s="274"/>
      <c r="N281" s="274"/>
      <c r="O281" s="274"/>
      <c r="P281" s="274"/>
      <c r="Q281" s="274"/>
      <c r="R281" s="274"/>
      <c r="S281" s="274"/>
    </row>
    <row r="282" spans="1:19">
      <c r="A282" s="274">
        <v>1617</v>
      </c>
      <c r="B282" s="470">
        <v>0.84370740572467229</v>
      </c>
      <c r="C282" s="470">
        <v>0.82785598478671196</v>
      </c>
      <c r="D282" s="470">
        <v>0.85822656857215796</v>
      </c>
      <c r="E282" s="274"/>
      <c r="F282" s="274">
        <v>1605</v>
      </c>
      <c r="G282" s="470">
        <v>5.509641873278226E-2</v>
      </c>
      <c r="H282" s="470">
        <v>3.4819246247701482E-2</v>
      </c>
      <c r="I282" s="470">
        <v>8.1881637886411965E-2</v>
      </c>
      <c r="J282" s="274"/>
      <c r="K282" s="274"/>
      <c r="L282" s="274"/>
      <c r="M282" s="274"/>
      <c r="N282" s="274"/>
      <c r="O282" s="274"/>
      <c r="P282" s="274"/>
      <c r="Q282" s="274"/>
      <c r="R282" s="274"/>
      <c r="S282" s="274"/>
    </row>
    <row r="283" spans="1:19">
      <c r="A283" s="274">
        <v>1642</v>
      </c>
      <c r="B283" s="470">
        <v>0.84325306678782541</v>
      </c>
      <c r="C283" s="470">
        <v>0.82738437668578702</v>
      </c>
      <c r="D283" s="470">
        <v>0.85779071569020571</v>
      </c>
      <c r="E283" s="274"/>
      <c r="F283" s="274">
        <v>1617</v>
      </c>
      <c r="G283" s="470">
        <v>5.2341597796143141E-2</v>
      </c>
      <c r="H283" s="470">
        <v>3.2652717828145821E-2</v>
      </c>
      <c r="I283" s="470">
        <v>7.8616823534156569E-2</v>
      </c>
      <c r="J283" s="274"/>
      <c r="K283" s="274"/>
      <c r="L283" s="274"/>
      <c r="M283" s="274"/>
      <c r="N283" s="274"/>
      <c r="O283" s="274"/>
      <c r="P283" s="274"/>
      <c r="Q283" s="274"/>
      <c r="R283" s="274"/>
      <c r="S283" s="274"/>
    </row>
    <row r="284" spans="1:19">
      <c r="A284" s="274">
        <v>1655</v>
      </c>
      <c r="B284" s="470">
        <v>0.84279872785097854</v>
      </c>
      <c r="C284" s="470">
        <v>0.82691281323919774</v>
      </c>
      <c r="D284" s="470">
        <v>0.85735481820411785</v>
      </c>
      <c r="E284" s="274"/>
      <c r="F284" s="274">
        <v>1642</v>
      </c>
      <c r="G284" s="470">
        <v>4.9586776859504023E-2</v>
      </c>
      <c r="H284" s="470">
        <v>3.0503559997095597E-2</v>
      </c>
      <c r="I284" s="470">
        <v>7.5336033681004971E-2</v>
      </c>
      <c r="J284" s="274"/>
      <c r="K284" s="274"/>
      <c r="L284" s="274"/>
      <c r="M284" s="274"/>
      <c r="N284" s="274"/>
      <c r="O284" s="274"/>
      <c r="P284" s="274"/>
      <c r="Q284" s="274"/>
      <c r="R284" s="274"/>
      <c r="S284" s="274"/>
    </row>
    <row r="285" spans="1:19">
      <c r="A285" s="274">
        <v>1657</v>
      </c>
      <c r="B285" s="470">
        <v>0.84234438891413166</v>
      </c>
      <c r="C285" s="470">
        <v>0.82644129429041369</v>
      </c>
      <c r="D285" s="470">
        <v>0.85691887627072305</v>
      </c>
      <c r="E285" s="274"/>
      <c r="F285" s="274">
        <v>1655</v>
      </c>
      <c r="G285" s="470">
        <v>4.6831955922864911E-2</v>
      </c>
      <c r="H285" s="470">
        <v>2.8373109033659638E-2</v>
      </c>
      <c r="I285" s="470">
        <v>7.2038072536194944E-2</v>
      </c>
      <c r="J285" s="274"/>
      <c r="K285" s="274"/>
      <c r="L285" s="274"/>
      <c r="M285" s="274"/>
      <c r="N285" s="274"/>
      <c r="O285" s="274"/>
      <c r="P285" s="274"/>
      <c r="Q285" s="274"/>
      <c r="R285" s="274"/>
      <c r="S285" s="274"/>
    </row>
    <row r="286" spans="1:19">
      <c r="A286" s="274">
        <v>1702</v>
      </c>
      <c r="B286" s="470">
        <v>0.84189004997728478</v>
      </c>
      <c r="C286" s="470">
        <v>0.8259698196840235</v>
      </c>
      <c r="D286" s="470">
        <v>0.85648289004572786</v>
      </c>
      <c r="E286" s="274"/>
      <c r="F286" s="274">
        <v>1657</v>
      </c>
      <c r="G286" s="470">
        <v>4.4077134986225799E-2</v>
      </c>
      <c r="H286" s="470">
        <v>2.6262891322497539E-2</v>
      </c>
      <c r="I286" s="470">
        <v>6.8721579431928095E-2</v>
      </c>
      <c r="J286" s="274"/>
      <c r="K286" s="274"/>
      <c r="L286" s="274"/>
      <c r="M286" s="274"/>
      <c r="N286" s="274"/>
      <c r="O286" s="274"/>
      <c r="P286" s="274"/>
      <c r="Q286" s="274"/>
      <c r="R286" s="274"/>
      <c r="S286" s="274"/>
    </row>
    <row r="287" spans="1:19">
      <c r="A287" s="274">
        <v>1708</v>
      </c>
      <c r="B287" s="470">
        <v>0.84143571104043791</v>
      </c>
      <c r="C287" s="470">
        <v>0.82549838926572383</v>
      </c>
      <c r="D287" s="470">
        <v>0.85604685968372862</v>
      </c>
      <c r="E287" s="274"/>
      <c r="F287" s="274">
        <v>1702</v>
      </c>
      <c r="G287" s="470">
        <v>4.1322314049586688E-2</v>
      </c>
      <c r="H287" s="470">
        <v>2.4174663695335719E-2</v>
      </c>
      <c r="I287" s="470">
        <v>6.5384995285793779E-2</v>
      </c>
      <c r="J287" s="274"/>
      <c r="K287" s="274"/>
      <c r="L287" s="274"/>
      <c r="M287" s="274"/>
      <c r="N287" s="274"/>
      <c r="O287" s="274"/>
      <c r="P287" s="274"/>
      <c r="Q287" s="274"/>
      <c r="R287" s="274"/>
      <c r="S287" s="274"/>
    </row>
    <row r="288" spans="1:19">
      <c r="A288" s="274">
        <v>1709</v>
      </c>
      <c r="B288" s="470">
        <v>0.84098137210359103</v>
      </c>
      <c r="C288" s="470">
        <v>0.82502700288230868</v>
      </c>
      <c r="D288" s="470">
        <v>0.85561078533822155</v>
      </c>
      <c r="E288" s="274"/>
      <c r="F288" s="274">
        <v>1708</v>
      </c>
      <c r="G288" s="470">
        <v>3.8567493112947576E-2</v>
      </c>
      <c r="H288" s="470">
        <v>2.2110465517917455E-2</v>
      </c>
      <c r="I288" s="470">
        <v>6.202651985082195E-2</v>
      </c>
      <c r="J288" s="274"/>
      <c r="K288" s="274"/>
      <c r="L288" s="274"/>
      <c r="M288" s="274"/>
      <c r="N288" s="274"/>
      <c r="O288" s="274"/>
      <c r="P288" s="274"/>
      <c r="Q288" s="274"/>
      <c r="R288" s="274"/>
      <c r="S288" s="274"/>
    </row>
    <row r="289" spans="1:19">
      <c r="A289" s="274">
        <v>1711</v>
      </c>
      <c r="B289" s="470">
        <v>0.84007269422989717</v>
      </c>
      <c r="C289" s="470">
        <v>0.82408436161273013</v>
      </c>
      <c r="D289" s="470">
        <v>0.85473850530523487</v>
      </c>
      <c r="E289" s="274"/>
      <c r="F289" s="274">
        <v>1709</v>
      </c>
      <c r="G289" s="470">
        <v>3.5812672176308465E-2</v>
      </c>
      <c r="H289" s="470">
        <v>2.0072686997249817E-2</v>
      </c>
      <c r="I289" s="470">
        <v>5.8644056518281217E-2</v>
      </c>
      <c r="J289" s="274"/>
      <c r="K289" s="274"/>
      <c r="L289" s="274"/>
      <c r="M289" s="274"/>
      <c r="N289" s="274"/>
      <c r="O289" s="274"/>
      <c r="P289" s="274"/>
      <c r="Q289" s="274"/>
      <c r="R289" s="274"/>
      <c r="S289" s="274"/>
    </row>
    <row r="290" spans="1:19">
      <c r="A290" s="274">
        <v>1716</v>
      </c>
      <c r="B290" s="470">
        <v>0.83961835529305029</v>
      </c>
      <c r="C290" s="470">
        <v>0.82361310642554486</v>
      </c>
      <c r="D290" s="470">
        <v>0.85430229991934536</v>
      </c>
      <c r="E290" s="274"/>
      <c r="F290" s="274">
        <v>1711</v>
      </c>
      <c r="G290" s="470">
        <v>3.0303030303030238E-2</v>
      </c>
      <c r="H290" s="470">
        <v>1.6088283956494899E-2</v>
      </c>
      <c r="I290" s="470">
        <v>5.1796840490504092E-2</v>
      </c>
      <c r="J290" s="274"/>
      <c r="K290" s="274"/>
      <c r="L290" s="274"/>
      <c r="M290" s="274"/>
      <c r="N290" s="274"/>
      <c r="O290" s="274"/>
      <c r="P290" s="274"/>
      <c r="Q290" s="274"/>
      <c r="R290" s="274"/>
      <c r="S290" s="274"/>
    </row>
    <row r="291" spans="1:19">
      <c r="A291" s="274">
        <v>1717</v>
      </c>
      <c r="B291" s="470">
        <v>0.83916401635620341</v>
      </c>
      <c r="C291" s="470">
        <v>0.82314189467117982</v>
      </c>
      <c r="D291" s="470">
        <v>0.85386605115314929</v>
      </c>
      <c r="E291" s="274"/>
      <c r="F291" s="274">
        <v>1716</v>
      </c>
      <c r="G291" s="470">
        <v>2.7548209366391123E-2</v>
      </c>
      <c r="H291" s="470">
        <v>1.4149195359742061E-2</v>
      </c>
      <c r="I291" s="470">
        <v>4.8325633434552262E-2</v>
      </c>
      <c r="J291" s="274"/>
      <c r="K291" s="274"/>
      <c r="L291" s="274"/>
      <c r="M291" s="274"/>
      <c r="N291" s="274"/>
      <c r="O291" s="274"/>
      <c r="P291" s="274"/>
      <c r="Q291" s="274"/>
      <c r="R291" s="274"/>
      <c r="S291" s="274"/>
    </row>
    <row r="292" spans="1:19">
      <c r="A292" s="274">
        <v>1732</v>
      </c>
      <c r="B292" s="470">
        <v>0.83870967741935654</v>
      </c>
      <c r="C292" s="470">
        <v>0.82267072620175674</v>
      </c>
      <c r="D292" s="470">
        <v>0.8534297591548029</v>
      </c>
      <c r="E292" s="274"/>
      <c r="F292" s="274">
        <v>1717</v>
      </c>
      <c r="G292" s="470">
        <v>2.4793388429752011E-2</v>
      </c>
      <c r="H292" s="470">
        <v>1.2252018933858095E-2</v>
      </c>
      <c r="I292" s="470">
        <v>4.4817221759515177E-2</v>
      </c>
      <c r="J292" s="274"/>
      <c r="K292" s="274"/>
      <c r="L292" s="274"/>
      <c r="M292" s="274"/>
      <c r="N292" s="274"/>
      <c r="O292" s="274"/>
      <c r="P292" s="274"/>
      <c r="Q292" s="274"/>
      <c r="R292" s="274"/>
      <c r="S292" s="274"/>
    </row>
    <row r="293" spans="1:19">
      <c r="A293" s="274">
        <v>1744</v>
      </c>
      <c r="B293" s="470">
        <v>0.83825533848250966</v>
      </c>
      <c r="C293" s="470">
        <v>0.82219960087043198</v>
      </c>
      <c r="D293" s="470">
        <v>0.85299342407142553</v>
      </c>
      <c r="E293" s="274"/>
      <c r="F293" s="274">
        <v>1732</v>
      </c>
      <c r="G293" s="470">
        <v>2.2038567493112896E-2</v>
      </c>
      <c r="H293" s="470">
        <v>1.0403231799357975E-2</v>
      </c>
      <c r="I293" s="470">
        <v>4.1266286994503576E-2</v>
      </c>
      <c r="J293" s="274"/>
      <c r="K293" s="274"/>
      <c r="L293" s="274"/>
      <c r="M293" s="274"/>
      <c r="N293" s="274"/>
      <c r="O293" s="274"/>
      <c r="P293" s="274"/>
      <c r="Q293" s="274"/>
      <c r="R293" s="274"/>
      <c r="S293" s="274"/>
    </row>
    <row r="294" spans="1:19">
      <c r="A294" s="274">
        <v>1753</v>
      </c>
      <c r="B294" s="470">
        <v>0.83780099954566278</v>
      </c>
      <c r="C294" s="470">
        <v>0.82172851853138706</v>
      </c>
      <c r="D294" s="470">
        <v>0.85255704604910965</v>
      </c>
      <c r="E294" s="274"/>
      <c r="F294" s="274">
        <v>1744</v>
      </c>
      <c r="G294" s="470">
        <v>1.9283746556473785E-2</v>
      </c>
      <c r="H294" s="470">
        <v>8.6112253385346345E-3</v>
      </c>
      <c r="I294" s="470">
        <v>3.766613848540519E-2</v>
      </c>
      <c r="J294" s="274"/>
      <c r="K294" s="274"/>
      <c r="L294" s="274"/>
      <c r="M294" s="274"/>
      <c r="N294" s="274"/>
      <c r="O294" s="274"/>
      <c r="P294" s="274"/>
      <c r="Q294" s="274"/>
      <c r="R294" s="274"/>
      <c r="S294" s="274"/>
    </row>
    <row r="295" spans="1:19">
      <c r="A295" s="274">
        <v>1757</v>
      </c>
      <c r="B295" s="470">
        <v>0.83689232167196903</v>
      </c>
      <c r="C295" s="470">
        <v>0.82078648225192674</v>
      </c>
      <c r="D295" s="470">
        <v>0.85168416176695438</v>
      </c>
      <c r="E295" s="274"/>
      <c r="F295" s="274">
        <v>1753</v>
      </c>
      <c r="G295" s="470">
        <v>1.6528925619834673E-2</v>
      </c>
      <c r="H295" s="470">
        <v>6.8872075380632019E-3</v>
      </c>
      <c r="I295" s="470">
        <v>3.400821993727568E-2</v>
      </c>
      <c r="J295" s="274"/>
      <c r="K295" s="274"/>
      <c r="L295" s="274"/>
      <c r="M295" s="274"/>
      <c r="N295" s="274"/>
      <c r="O295" s="274"/>
      <c r="P295" s="274"/>
      <c r="Q295" s="274"/>
      <c r="R295" s="274"/>
      <c r="S295" s="274"/>
    </row>
    <row r="296" spans="1:19">
      <c r="A296" s="274">
        <v>1782</v>
      </c>
      <c r="B296" s="470">
        <v>0.83643798273512215</v>
      </c>
      <c r="C296" s="470">
        <v>0.82031552802491015</v>
      </c>
      <c r="D296" s="470">
        <v>0.85124765579425232</v>
      </c>
      <c r="E296" s="274"/>
      <c r="F296" s="274">
        <v>1757</v>
      </c>
      <c r="G296" s="470">
        <v>1.1019283746556448E-2</v>
      </c>
      <c r="H296" s="470">
        <v>3.712546316294617E-3</v>
      </c>
      <c r="I296" s="470">
        <v>2.6471555094115834E-2</v>
      </c>
      <c r="J296" s="274"/>
      <c r="K296" s="274"/>
      <c r="L296" s="274"/>
      <c r="M296" s="274"/>
      <c r="N296" s="274"/>
      <c r="O296" s="274"/>
      <c r="P296" s="274"/>
      <c r="Q296" s="274"/>
      <c r="R296" s="274"/>
      <c r="S296" s="274"/>
    </row>
    <row r="297" spans="1:19">
      <c r="A297" s="274">
        <v>1819</v>
      </c>
      <c r="B297" s="470">
        <v>0.83598364379827528</v>
      </c>
      <c r="C297" s="470">
        <v>0.8198446162169517</v>
      </c>
      <c r="D297" s="470">
        <v>0.85081110745690525</v>
      </c>
      <c r="E297" s="274"/>
      <c r="F297" s="274">
        <v>1782</v>
      </c>
      <c r="G297" s="470">
        <v>8.2644628099173365E-3</v>
      </c>
      <c r="H297" s="470">
        <v>2.3202102655513414E-3</v>
      </c>
      <c r="I297" s="470">
        <v>2.2561739747071236E-2</v>
      </c>
      <c r="J297" s="274"/>
      <c r="K297" s="274"/>
      <c r="L297" s="274"/>
      <c r="M297" s="274"/>
      <c r="N297" s="274"/>
      <c r="O297" s="274"/>
      <c r="P297" s="274"/>
      <c r="Q297" s="274"/>
      <c r="R297" s="274"/>
      <c r="S297" s="274"/>
    </row>
    <row r="298" spans="1:19">
      <c r="A298" s="274">
        <v>1822</v>
      </c>
      <c r="B298" s="470">
        <v>0.8355293048614284</v>
      </c>
      <c r="C298" s="470">
        <v>0.81937374668721175</v>
      </c>
      <c r="D298" s="470">
        <v>0.8503745168960154</v>
      </c>
      <c r="E298" s="274"/>
      <c r="F298" s="274">
        <v>1819</v>
      </c>
      <c r="G298" s="470">
        <v>5.5096418732782241E-3</v>
      </c>
      <c r="H298" s="470">
        <v>1.1313263166636374E-3</v>
      </c>
      <c r="I298" s="470">
        <v>1.8544910016034633E-2</v>
      </c>
      <c r="J298" s="274"/>
      <c r="K298" s="274"/>
      <c r="L298" s="274"/>
      <c r="M298" s="274"/>
      <c r="N298" s="274"/>
      <c r="O298" s="274"/>
      <c r="P298" s="274"/>
      <c r="Q298" s="274"/>
      <c r="R298" s="274"/>
      <c r="S298" s="274"/>
    </row>
    <row r="299" spans="1:19">
      <c r="A299" s="274">
        <v>1824</v>
      </c>
      <c r="B299" s="470">
        <v>0.83507496592458152</v>
      </c>
      <c r="C299" s="470">
        <v>0.81890291929581804</v>
      </c>
      <c r="D299" s="470">
        <v>0.84993788425171557</v>
      </c>
      <c r="E299" s="274"/>
      <c r="F299" s="274">
        <v>1822</v>
      </c>
      <c r="G299" s="470">
        <v>2.754820936639112E-3</v>
      </c>
      <c r="H299" s="470">
        <v>2.7035146081614008E-4</v>
      </c>
      <c r="I299" s="470">
        <v>1.4567981411015984E-2</v>
      </c>
      <c r="J299" s="274"/>
      <c r="K299" s="274"/>
      <c r="L299" s="274"/>
      <c r="M299" s="274"/>
      <c r="N299" s="274"/>
      <c r="O299" s="274"/>
      <c r="P299" s="274"/>
      <c r="Q299" s="274"/>
      <c r="R299" s="274"/>
      <c r="S299" s="274"/>
    </row>
    <row r="300" spans="1:19">
      <c r="A300" s="274"/>
      <c r="B300" s="274"/>
      <c r="C300" s="274"/>
      <c r="D300" s="274"/>
      <c r="E300" s="274"/>
      <c r="F300" s="274">
        <v>1824</v>
      </c>
      <c r="G300" s="470">
        <v>0</v>
      </c>
      <c r="H300" s="470">
        <v>0</v>
      </c>
      <c r="I300" s="470">
        <v>0</v>
      </c>
      <c r="J300" s="274"/>
      <c r="K300" s="274"/>
      <c r="L300" s="274"/>
      <c r="M300" s="274"/>
      <c r="N300" s="274"/>
      <c r="O300" s="274"/>
      <c r="P300" s="274"/>
      <c r="Q300" s="274"/>
      <c r="R300" s="274"/>
      <c r="S300" s="274"/>
    </row>
  </sheetData>
  <mergeCells count="4">
    <mergeCell ref="A3:D3"/>
    <mergeCell ref="F3:I3"/>
    <mergeCell ref="K3:N3"/>
    <mergeCell ref="P3:S3"/>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72377-A8F3-4240-8775-C9A6CDDA87FF}">
  <dimension ref="A1:C22"/>
  <sheetViews>
    <sheetView workbookViewId="0">
      <selection activeCell="I16" sqref="I16"/>
    </sheetView>
  </sheetViews>
  <sheetFormatPr defaultRowHeight="14.5"/>
  <cols>
    <col min="1" max="1" width="42.81640625" bestFit="1" customWidth="1"/>
    <col min="2" max="2" width="19.54296875" bestFit="1" customWidth="1"/>
  </cols>
  <sheetData>
    <row r="1" spans="1:3">
      <c r="A1" s="288" t="s">
        <v>1969</v>
      </c>
      <c r="B1" s="289"/>
      <c r="C1" s="143"/>
    </row>
    <row r="2" spans="1:3" ht="15" thickBot="1">
      <c r="B2" s="180"/>
    </row>
    <row r="3" spans="1:3">
      <c r="A3" s="165"/>
      <c r="B3" s="290" t="s">
        <v>1939</v>
      </c>
    </row>
    <row r="4" spans="1:3">
      <c r="A4" s="291" t="s">
        <v>1940</v>
      </c>
      <c r="B4" s="292" t="s">
        <v>1941</v>
      </c>
    </row>
    <row r="5" spans="1:3">
      <c r="A5" s="291" t="s">
        <v>1942</v>
      </c>
      <c r="B5" s="292" t="s">
        <v>1943</v>
      </c>
    </row>
    <row r="6" spans="1:3">
      <c r="A6" s="291" t="s">
        <v>1944</v>
      </c>
      <c r="B6" s="292" t="s">
        <v>1945</v>
      </c>
    </row>
    <row r="7" spans="1:3">
      <c r="A7" s="291" t="s">
        <v>1946</v>
      </c>
      <c r="B7" s="292" t="s">
        <v>1947</v>
      </c>
    </row>
    <row r="8" spans="1:3">
      <c r="A8" s="291" t="s">
        <v>1948</v>
      </c>
      <c r="B8" s="292" t="s">
        <v>1949</v>
      </c>
    </row>
    <row r="9" spans="1:3">
      <c r="A9" s="293"/>
      <c r="B9" s="294"/>
    </row>
    <row r="10" spans="1:3">
      <c r="A10" s="293"/>
      <c r="B10" s="295" t="s">
        <v>258</v>
      </c>
    </row>
    <row r="11" spans="1:3">
      <c r="A11" s="291" t="s">
        <v>1950</v>
      </c>
      <c r="B11" s="292" t="s">
        <v>1951</v>
      </c>
    </row>
    <row r="12" spans="1:3">
      <c r="A12" s="291" t="s">
        <v>1952</v>
      </c>
      <c r="B12" s="292" t="s">
        <v>1953</v>
      </c>
    </row>
    <row r="13" spans="1:3">
      <c r="A13" s="291" t="s">
        <v>1954</v>
      </c>
      <c r="B13" s="292" t="s">
        <v>1955</v>
      </c>
    </row>
    <row r="14" spans="1:3">
      <c r="A14" s="291" t="s">
        <v>1956</v>
      </c>
      <c r="B14" s="292" t="s">
        <v>1957</v>
      </c>
    </row>
    <row r="15" spans="1:3">
      <c r="A15" s="291" t="s">
        <v>1948</v>
      </c>
      <c r="B15" s="292" t="s">
        <v>1958</v>
      </c>
    </row>
    <row r="16" spans="1:3">
      <c r="A16" s="293"/>
      <c r="B16" s="294"/>
    </row>
    <row r="17" spans="1:2">
      <c r="A17" s="293"/>
      <c r="B17" s="295" t="s">
        <v>1959</v>
      </c>
    </row>
    <row r="18" spans="1:2">
      <c r="A18" s="291" t="s">
        <v>1960</v>
      </c>
      <c r="B18" s="292" t="s">
        <v>1961</v>
      </c>
    </row>
    <row r="19" spans="1:2">
      <c r="A19" s="291" t="s">
        <v>1962</v>
      </c>
      <c r="B19" s="292" t="s">
        <v>1963</v>
      </c>
    </row>
    <row r="20" spans="1:2">
      <c r="A20" s="291" t="s">
        <v>1964</v>
      </c>
      <c r="B20" s="292" t="s">
        <v>1965</v>
      </c>
    </row>
    <row r="21" spans="1:2">
      <c r="A21" s="291" t="s">
        <v>1966</v>
      </c>
      <c r="B21" s="292" t="s">
        <v>1967</v>
      </c>
    </row>
    <row r="22" spans="1:2" ht="15" thickBot="1">
      <c r="A22" s="296" t="s">
        <v>1948</v>
      </c>
      <c r="B22" s="297" t="s">
        <v>1968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5"/>
  <sheetViews>
    <sheetView topLeftCell="A19" zoomScaleNormal="100" workbookViewId="0">
      <selection activeCell="E29" sqref="E29"/>
    </sheetView>
  </sheetViews>
  <sheetFormatPr defaultColWidth="9.1796875" defaultRowHeight="14"/>
  <cols>
    <col min="1" max="1" width="9.1796875" style="8"/>
    <col min="2" max="8" width="9.1796875" style="7"/>
    <col min="9" max="9" width="119.26953125" style="7" customWidth="1"/>
    <col min="10" max="16384" width="9.1796875" style="7"/>
  </cols>
  <sheetData>
    <row r="1" spans="1:9" s="14" customFormat="1" ht="12.75" customHeight="1">
      <c r="A1" s="59" t="s">
        <v>13</v>
      </c>
      <c r="B1" s="58"/>
      <c r="C1" s="58"/>
      <c r="D1" s="58"/>
      <c r="E1" s="58"/>
      <c r="F1" s="58"/>
      <c r="G1" s="58"/>
      <c r="H1" s="58"/>
      <c r="I1" s="58"/>
    </row>
    <row r="2" spans="1:9" s="14" customFormat="1" ht="13">
      <c r="A2" s="59" t="str">
        <f>'Cover Page'!A17</f>
        <v>2020 0970 172 000</v>
      </c>
      <c r="B2" s="58"/>
      <c r="C2" s="58"/>
      <c r="D2" s="58"/>
      <c r="E2" s="58"/>
      <c r="F2" s="58"/>
      <c r="G2" s="58"/>
      <c r="H2" s="58"/>
      <c r="I2" s="58"/>
    </row>
    <row r="3" spans="1:9">
      <c r="A3" s="15"/>
      <c r="B3" s="15"/>
      <c r="C3" s="15"/>
      <c r="D3" s="15"/>
      <c r="E3" s="15"/>
      <c r="F3" s="15"/>
      <c r="G3" s="15"/>
      <c r="H3" s="15"/>
      <c r="I3" s="15"/>
    </row>
    <row r="4" spans="1:9" ht="20">
      <c r="A4" s="408" t="s">
        <v>14</v>
      </c>
      <c r="B4" s="408"/>
      <c r="C4" s="408"/>
      <c r="D4" s="408"/>
      <c r="E4" s="408"/>
      <c r="F4" s="408"/>
      <c r="G4" s="408"/>
      <c r="H4" s="408"/>
      <c r="I4" s="408"/>
    </row>
    <row r="5" spans="1:9">
      <c r="A5" s="66"/>
      <c r="B5" s="66"/>
      <c r="C5" s="66"/>
      <c r="D5" s="66"/>
      <c r="E5" s="66"/>
      <c r="F5" s="66"/>
      <c r="G5" s="66"/>
      <c r="H5" s="66"/>
      <c r="I5" s="66"/>
    </row>
    <row r="6" spans="1:9" ht="15.5">
      <c r="A6" s="409" t="s">
        <v>18</v>
      </c>
      <c r="B6" s="409"/>
      <c r="C6" s="409"/>
      <c r="D6" s="409"/>
      <c r="E6" s="409"/>
      <c r="F6" s="409"/>
      <c r="G6" s="409"/>
      <c r="H6" s="409"/>
      <c r="I6" s="409"/>
    </row>
    <row r="7" spans="1:9" ht="17.25" customHeight="1">
      <c r="A7" s="410" t="s">
        <v>211</v>
      </c>
      <c r="B7" s="410"/>
      <c r="C7" s="410"/>
      <c r="D7" s="410"/>
      <c r="E7" s="410"/>
      <c r="F7" s="410"/>
      <c r="G7" s="410"/>
      <c r="H7" s="410"/>
      <c r="I7" s="410"/>
    </row>
    <row r="8" spans="1:9" ht="14.25" customHeight="1">
      <c r="A8" s="9"/>
      <c r="B8" s="10"/>
      <c r="C8" s="10"/>
      <c r="D8" s="10"/>
      <c r="E8" s="10"/>
      <c r="F8" s="10"/>
      <c r="G8" s="10"/>
      <c r="H8" s="10"/>
      <c r="I8" s="10"/>
    </row>
    <row r="9" spans="1:9" ht="15.5">
      <c r="A9" s="409" t="s">
        <v>19</v>
      </c>
      <c r="B9" s="409"/>
      <c r="C9" s="409"/>
      <c r="D9" s="409"/>
      <c r="E9" s="409"/>
      <c r="F9" s="409"/>
      <c r="G9" s="409"/>
      <c r="H9" s="409"/>
      <c r="I9" s="409"/>
    </row>
    <row r="10" spans="1:9" ht="29.25" customHeight="1">
      <c r="A10" s="405" t="s">
        <v>210</v>
      </c>
      <c r="B10" s="405"/>
      <c r="C10" s="405"/>
      <c r="D10" s="405"/>
      <c r="E10" s="405"/>
      <c r="F10" s="405"/>
      <c r="G10" s="405"/>
      <c r="H10" s="405"/>
      <c r="I10" s="405"/>
    </row>
    <row r="11" spans="1:9">
      <c r="A11" s="9"/>
      <c r="B11" s="10"/>
      <c r="C11" s="10"/>
      <c r="D11" s="10"/>
      <c r="E11" s="10"/>
      <c r="F11" s="10"/>
      <c r="G11" s="10"/>
      <c r="H11" s="10"/>
      <c r="I11" s="10"/>
    </row>
    <row r="12" spans="1:9">
      <c r="A12" s="411" t="s">
        <v>20</v>
      </c>
      <c r="B12" s="411"/>
      <c r="C12" s="411"/>
      <c r="D12" s="411"/>
      <c r="E12" s="411"/>
      <c r="F12" s="411"/>
      <c r="G12" s="411"/>
      <c r="H12" s="411"/>
      <c r="I12" s="411"/>
    </row>
    <row r="14" spans="1:9">
      <c r="A14" s="412" t="s">
        <v>21</v>
      </c>
      <c r="B14" s="412"/>
      <c r="C14" s="412"/>
      <c r="D14" s="412"/>
      <c r="E14" s="412"/>
      <c r="F14" s="412"/>
      <c r="G14" s="412"/>
      <c r="H14" s="412"/>
      <c r="I14" s="412"/>
    </row>
    <row r="15" spans="1:9" ht="367.5" customHeight="1">
      <c r="A15" s="405" t="s">
        <v>212</v>
      </c>
      <c r="B15" s="405"/>
      <c r="C15" s="405"/>
      <c r="D15" s="405"/>
      <c r="E15" s="405"/>
      <c r="F15" s="405"/>
      <c r="G15" s="405"/>
      <c r="H15" s="405"/>
      <c r="I15" s="405"/>
    </row>
    <row r="16" spans="1:9">
      <c r="A16" s="66"/>
      <c r="B16" s="66"/>
      <c r="C16" s="66"/>
      <c r="D16" s="66"/>
      <c r="E16" s="66"/>
      <c r="F16" s="66"/>
      <c r="G16" s="66"/>
      <c r="H16" s="66"/>
      <c r="I16" s="66"/>
    </row>
    <row r="17" spans="1:9">
      <c r="A17" s="412" t="s">
        <v>22</v>
      </c>
      <c r="B17" s="412"/>
      <c r="C17" s="412"/>
      <c r="D17" s="412"/>
      <c r="E17" s="412"/>
      <c r="F17" s="412"/>
      <c r="G17" s="412"/>
      <c r="H17" s="412"/>
      <c r="I17" s="412"/>
    </row>
    <row r="18" spans="1:9" ht="275.25" customHeight="1">
      <c r="A18" s="405" t="s">
        <v>213</v>
      </c>
      <c r="B18" s="405"/>
      <c r="C18" s="405"/>
      <c r="D18" s="405"/>
      <c r="E18" s="405"/>
      <c r="F18" s="405"/>
      <c r="G18" s="405"/>
      <c r="H18" s="405"/>
      <c r="I18" s="405"/>
    </row>
    <row r="20" spans="1:9" ht="15.5">
      <c r="A20" s="409" t="s">
        <v>214</v>
      </c>
      <c r="B20" s="409"/>
      <c r="C20" s="409"/>
      <c r="D20" s="409"/>
      <c r="E20" s="409"/>
      <c r="F20" s="409"/>
      <c r="G20" s="409"/>
      <c r="H20" s="409"/>
      <c r="I20" s="409"/>
    </row>
    <row r="21" spans="1:9" ht="165.75" customHeight="1">
      <c r="A21" s="405" t="s">
        <v>215</v>
      </c>
      <c r="B21" s="410"/>
      <c r="C21" s="410"/>
      <c r="D21" s="410"/>
      <c r="E21" s="410"/>
      <c r="F21" s="410"/>
      <c r="G21" s="410"/>
      <c r="H21" s="410"/>
      <c r="I21" s="410"/>
    </row>
    <row r="22" spans="1:9">
      <c r="A22" s="57"/>
      <c r="B22" s="57"/>
      <c r="C22" s="57"/>
      <c r="D22" s="57"/>
      <c r="E22" s="57"/>
      <c r="F22" s="57"/>
      <c r="G22" s="57"/>
      <c r="H22" s="57"/>
      <c r="I22" s="57"/>
    </row>
    <row r="23" spans="1:9" ht="15.5">
      <c r="A23" s="409" t="s">
        <v>23</v>
      </c>
      <c r="B23" s="409"/>
      <c r="C23" s="409"/>
      <c r="D23" s="409"/>
      <c r="E23" s="409"/>
      <c r="F23" s="409"/>
      <c r="G23" s="409"/>
      <c r="H23" s="409"/>
      <c r="I23" s="409"/>
    </row>
    <row r="24" spans="1:9" ht="127.5" customHeight="1">
      <c r="A24" s="405" t="s">
        <v>2506</v>
      </c>
      <c r="B24" s="410"/>
      <c r="C24" s="410"/>
      <c r="D24" s="410"/>
      <c r="E24" s="410"/>
      <c r="F24" s="410"/>
      <c r="G24" s="410"/>
      <c r="H24" s="410"/>
      <c r="I24" s="410"/>
    </row>
    <row r="25" spans="1:9">
      <c r="A25" s="57"/>
      <c r="B25" s="57"/>
      <c r="C25" s="57"/>
      <c r="D25" s="57"/>
      <c r="E25" s="57"/>
      <c r="F25" s="57"/>
      <c r="G25" s="57"/>
      <c r="H25" s="57"/>
      <c r="I25" s="57"/>
    </row>
  </sheetData>
  <mergeCells count="14">
    <mergeCell ref="A23:I23"/>
    <mergeCell ref="A24:I24"/>
    <mergeCell ref="A4:I4"/>
    <mergeCell ref="A21:I21"/>
    <mergeCell ref="A12:I12"/>
    <mergeCell ref="A14:I14"/>
    <mergeCell ref="A17:I17"/>
    <mergeCell ref="A9:I9"/>
    <mergeCell ref="A6:I6"/>
    <mergeCell ref="A20:I20"/>
    <mergeCell ref="A15:I15"/>
    <mergeCell ref="A10:I10"/>
    <mergeCell ref="A7:I7"/>
    <mergeCell ref="A18:I18"/>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1"/>
  </sheetPr>
  <dimension ref="A1:B58"/>
  <sheetViews>
    <sheetView workbookViewId="0"/>
  </sheetViews>
  <sheetFormatPr defaultRowHeight="14.5"/>
  <cols>
    <col min="1" max="1" width="17" customWidth="1"/>
    <col min="2" max="2" width="43.81640625" customWidth="1"/>
  </cols>
  <sheetData>
    <row r="1" spans="1:2">
      <c r="A1" s="62" t="s">
        <v>28</v>
      </c>
      <c r="B1" s="62" t="s">
        <v>29</v>
      </c>
    </row>
    <row r="2" spans="1:2">
      <c r="A2" s="63" t="s">
        <v>30</v>
      </c>
      <c r="B2" s="63" t="s">
        <v>31</v>
      </c>
    </row>
    <row r="3" spans="1:2">
      <c r="A3" s="63" t="s">
        <v>32</v>
      </c>
      <c r="B3" s="63" t="s">
        <v>16</v>
      </c>
    </row>
    <row r="4" spans="1:2">
      <c r="A4" s="63" t="s">
        <v>33</v>
      </c>
      <c r="B4" s="63" t="s">
        <v>34</v>
      </c>
    </row>
    <row r="5" spans="1:2">
      <c r="A5" s="63" t="s">
        <v>35</v>
      </c>
      <c r="B5" s="63" t="s">
        <v>36</v>
      </c>
    </row>
    <row r="6" spans="1:2">
      <c r="A6" s="63" t="s">
        <v>37</v>
      </c>
      <c r="B6" s="63" t="s">
        <v>38</v>
      </c>
    </row>
    <row r="7" spans="1:2">
      <c r="A7" s="63" t="s">
        <v>39</v>
      </c>
      <c r="B7" s="63" t="s">
        <v>17</v>
      </c>
    </row>
    <row r="8" spans="1:2">
      <c r="A8" s="63" t="s">
        <v>40</v>
      </c>
      <c r="B8" s="63" t="s">
        <v>41</v>
      </c>
    </row>
    <row r="9" spans="1:2">
      <c r="A9" s="63" t="s">
        <v>42</v>
      </c>
      <c r="B9" s="63" t="s">
        <v>43</v>
      </c>
    </row>
    <row r="10" spans="1:2">
      <c r="A10" s="63" t="s">
        <v>44</v>
      </c>
      <c r="B10" s="63" t="s">
        <v>45</v>
      </c>
    </row>
    <row r="11" spans="1:2">
      <c r="A11" s="63" t="s">
        <v>46</v>
      </c>
      <c r="B11" s="63" t="s">
        <v>47</v>
      </c>
    </row>
    <row r="12" spans="1:2">
      <c r="A12" s="63" t="s">
        <v>48</v>
      </c>
      <c r="B12" s="63" t="s">
        <v>49</v>
      </c>
    </row>
    <row r="13" spans="1:2">
      <c r="A13" s="63" t="s">
        <v>50</v>
      </c>
      <c r="B13" s="63" t="s">
        <v>51</v>
      </c>
    </row>
    <row r="14" spans="1:2">
      <c r="A14" s="63" t="s">
        <v>52</v>
      </c>
      <c r="B14" s="63" t="s">
        <v>53</v>
      </c>
    </row>
    <row r="15" spans="1:2">
      <c r="A15" s="63" t="s">
        <v>54</v>
      </c>
      <c r="B15" s="63" t="s">
        <v>55</v>
      </c>
    </row>
    <row r="16" spans="1:2">
      <c r="A16" s="63" t="s">
        <v>56</v>
      </c>
      <c r="B16" s="63" t="s">
        <v>57</v>
      </c>
    </row>
    <row r="17" spans="1:2">
      <c r="A17" s="63" t="s">
        <v>58</v>
      </c>
      <c r="B17" s="63" t="s">
        <v>59</v>
      </c>
    </row>
    <row r="18" spans="1:2">
      <c r="A18" s="63" t="s">
        <v>60</v>
      </c>
      <c r="B18" s="63" t="s">
        <v>61</v>
      </c>
    </row>
    <row r="19" spans="1:2">
      <c r="A19" s="63" t="s">
        <v>62</v>
      </c>
      <c r="B19" s="63" t="s">
        <v>63</v>
      </c>
    </row>
    <row r="20" spans="1:2">
      <c r="A20" s="63" t="s">
        <v>64</v>
      </c>
      <c r="B20" s="63" t="s">
        <v>65</v>
      </c>
    </row>
    <row r="21" spans="1:2">
      <c r="A21" s="63" t="s">
        <v>66</v>
      </c>
      <c r="B21" s="63" t="s">
        <v>67</v>
      </c>
    </row>
    <row r="22" spans="1:2">
      <c r="A22" s="63" t="s">
        <v>68</v>
      </c>
      <c r="B22" s="63" t="s">
        <v>69</v>
      </c>
    </row>
    <row r="23" spans="1:2">
      <c r="A23" s="63" t="s">
        <v>70</v>
      </c>
      <c r="B23" s="63" t="s">
        <v>71</v>
      </c>
    </row>
    <row r="24" spans="1:2">
      <c r="A24" s="63" t="s">
        <v>72</v>
      </c>
      <c r="B24" s="63" t="s">
        <v>73</v>
      </c>
    </row>
    <row r="25" spans="1:2">
      <c r="A25" s="63" t="s">
        <v>74</v>
      </c>
      <c r="B25" s="63" t="s">
        <v>75</v>
      </c>
    </row>
    <row r="26" spans="1:2">
      <c r="A26" s="63" t="s">
        <v>76</v>
      </c>
      <c r="B26" s="63" t="s">
        <v>77</v>
      </c>
    </row>
    <row r="27" spans="1:2">
      <c r="A27" s="63" t="s">
        <v>78</v>
      </c>
      <c r="B27" s="63" t="s">
        <v>79</v>
      </c>
    </row>
    <row r="28" spans="1:2">
      <c r="A28" s="63" t="s">
        <v>80</v>
      </c>
      <c r="B28" s="63" t="s">
        <v>81</v>
      </c>
    </row>
    <row r="29" spans="1:2">
      <c r="A29" s="63" t="s">
        <v>82</v>
      </c>
      <c r="B29" s="63" t="s">
        <v>83</v>
      </c>
    </row>
    <row r="30" spans="1:2">
      <c r="A30" s="63" t="s">
        <v>84</v>
      </c>
      <c r="B30" s="63" t="s">
        <v>85</v>
      </c>
    </row>
    <row r="31" spans="1:2">
      <c r="A31" s="63" t="s">
        <v>86</v>
      </c>
      <c r="B31" s="63" t="s">
        <v>87</v>
      </c>
    </row>
    <row r="32" spans="1:2">
      <c r="A32" s="63" t="s">
        <v>88</v>
      </c>
      <c r="B32" s="63" t="s">
        <v>89</v>
      </c>
    </row>
    <row r="33" spans="1:2">
      <c r="A33" s="63" t="s">
        <v>90</v>
      </c>
      <c r="B33" s="63" t="s">
        <v>91</v>
      </c>
    </row>
    <row r="34" spans="1:2">
      <c r="A34" s="63" t="s">
        <v>92</v>
      </c>
      <c r="B34" s="63" t="s">
        <v>93</v>
      </c>
    </row>
    <row r="35" spans="1:2">
      <c r="A35" s="63" t="s">
        <v>94</v>
      </c>
      <c r="B35" s="63" t="s">
        <v>95</v>
      </c>
    </row>
    <row r="36" spans="1:2">
      <c r="A36" s="63" t="s">
        <v>96</v>
      </c>
      <c r="B36" s="63" t="s">
        <v>97</v>
      </c>
    </row>
    <row r="37" spans="1:2">
      <c r="A37" s="63" t="s">
        <v>98</v>
      </c>
      <c r="B37" s="63" t="s">
        <v>99</v>
      </c>
    </row>
    <row r="38" spans="1:2">
      <c r="A38" s="63" t="s">
        <v>100</v>
      </c>
      <c r="B38" s="63" t="s">
        <v>101</v>
      </c>
    </row>
    <row r="39" spans="1:2">
      <c r="A39" s="63" t="s">
        <v>102</v>
      </c>
      <c r="B39" s="63" t="s">
        <v>103</v>
      </c>
    </row>
    <row r="40" spans="1:2">
      <c r="A40" s="63" t="s">
        <v>104</v>
      </c>
      <c r="B40" s="63" t="s">
        <v>105</v>
      </c>
    </row>
    <row r="41" spans="1:2">
      <c r="A41" s="63" t="s">
        <v>106</v>
      </c>
      <c r="B41" s="63" t="s">
        <v>107</v>
      </c>
    </row>
    <row r="42" spans="1:2">
      <c r="A42" s="63" t="s">
        <v>108</v>
      </c>
      <c r="B42" s="63" t="s">
        <v>109</v>
      </c>
    </row>
    <row r="43" spans="1:2">
      <c r="A43" s="63" t="s">
        <v>110</v>
      </c>
      <c r="B43" s="63" t="s">
        <v>111</v>
      </c>
    </row>
    <row r="44" spans="1:2">
      <c r="A44" s="63" t="s">
        <v>112</v>
      </c>
      <c r="B44" s="63" t="s">
        <v>113</v>
      </c>
    </row>
    <row r="45" spans="1:2">
      <c r="A45" s="63" t="s">
        <v>114</v>
      </c>
      <c r="B45" s="63" t="s">
        <v>115</v>
      </c>
    </row>
    <row r="46" spans="1:2">
      <c r="A46" s="63" t="s">
        <v>116</v>
      </c>
      <c r="B46" s="63" t="s">
        <v>117</v>
      </c>
    </row>
    <row r="47" spans="1:2">
      <c r="A47" s="63" t="s">
        <v>118</v>
      </c>
      <c r="B47" s="63" t="s">
        <v>119</v>
      </c>
    </row>
    <row r="48" spans="1:2">
      <c r="A48" s="63" t="s">
        <v>120</v>
      </c>
      <c r="B48" s="63" t="s">
        <v>121</v>
      </c>
    </row>
    <row r="49" spans="1:2">
      <c r="A49" s="63" t="s">
        <v>122</v>
      </c>
      <c r="B49" s="63" t="s">
        <v>123</v>
      </c>
    </row>
    <row r="50" spans="1:2">
      <c r="A50" s="63"/>
      <c r="B50" s="63"/>
    </row>
    <row r="51" spans="1:2">
      <c r="A51" s="63"/>
      <c r="B51" s="63"/>
    </row>
    <row r="52" spans="1:2">
      <c r="A52" s="63"/>
      <c r="B52" s="63"/>
    </row>
    <row r="53" spans="1:2">
      <c r="A53" s="63"/>
      <c r="B53" s="63"/>
    </row>
    <row r="54" spans="1:2">
      <c r="A54" s="63"/>
      <c r="B54" s="63"/>
    </row>
    <row r="55" spans="1:2">
      <c r="A55" s="63"/>
      <c r="B55" s="63"/>
    </row>
    <row r="56" spans="1:2">
      <c r="A56" s="63"/>
      <c r="B56" s="63"/>
    </row>
    <row r="57" spans="1:2">
      <c r="A57" s="63"/>
      <c r="B57" s="63"/>
    </row>
    <row r="58" spans="1:2">
      <c r="A58" s="63"/>
      <c r="B58" s="63"/>
    </row>
  </sheetData>
  <sheetProtection password="D2C1" sheet="1" objects="1" scenarios="1"/>
  <sortState xmlns:xlrd2="http://schemas.microsoft.com/office/spreadsheetml/2017/richdata2" ref="A2:B49">
    <sortCondition ref="A1"/>
  </sortState>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1"/>
  </sheetPr>
  <dimension ref="A1:W35"/>
  <sheetViews>
    <sheetView workbookViewId="0">
      <selection activeCell="A2" sqref="A2"/>
    </sheetView>
  </sheetViews>
  <sheetFormatPr defaultColWidth="9.1796875" defaultRowHeight="14.5"/>
  <cols>
    <col min="1" max="1" width="4.7265625" style="21" customWidth="1"/>
    <col min="2" max="2" width="75.7265625" style="20" customWidth="1"/>
    <col min="3" max="3" width="2.54296875" style="20" customWidth="1"/>
    <col min="4" max="4" width="4.7265625" style="21" customWidth="1"/>
    <col min="5" max="5" width="75.7265625" style="20" customWidth="1"/>
    <col min="6" max="6" width="2.453125" style="20" customWidth="1"/>
    <col min="7" max="7" width="4.7265625" style="21" customWidth="1"/>
    <col min="8" max="8" width="75.7265625" style="20" customWidth="1"/>
    <col min="9" max="9" width="2.7265625" style="20" customWidth="1"/>
    <col min="10" max="10" width="4.7265625" style="21" customWidth="1"/>
    <col min="11" max="11" width="75.7265625" style="20" customWidth="1"/>
    <col min="12" max="12" width="2.7265625" style="20" customWidth="1"/>
    <col min="13" max="13" width="4.7265625" style="20" customWidth="1"/>
    <col min="14" max="14" width="75.7265625" style="20" customWidth="1"/>
    <col min="15" max="15" width="3.7265625" style="20" customWidth="1"/>
    <col min="16" max="16" width="4.7265625" style="20" customWidth="1"/>
    <col min="17" max="17" width="75.7265625" style="20" customWidth="1"/>
    <col min="18" max="18" width="3.7265625" style="20" customWidth="1"/>
    <col min="19" max="19" width="4.7265625" style="20" customWidth="1"/>
    <col min="20" max="20" width="75.7265625" style="20" customWidth="1"/>
    <col min="21" max="21" width="3.7265625" style="20" customWidth="1"/>
    <col min="22" max="22" width="4.7265625" style="21" customWidth="1"/>
    <col min="23" max="23" width="75.7265625" style="20" customWidth="1"/>
    <col min="24" max="16384" width="9.1796875" style="20"/>
  </cols>
  <sheetData>
    <row r="1" spans="1:23">
      <c r="A1" s="18" t="s">
        <v>124</v>
      </c>
      <c r="B1" s="19"/>
    </row>
    <row r="3" spans="1:23" s="24" customFormat="1">
      <c r="A3" s="22" t="s">
        <v>125</v>
      </c>
      <c r="B3" s="23"/>
      <c r="D3" s="25" t="s">
        <v>126</v>
      </c>
      <c r="E3" s="26"/>
      <c r="G3" s="27" t="s">
        <v>127</v>
      </c>
      <c r="H3" s="28"/>
      <c r="J3" s="29" t="s">
        <v>128</v>
      </c>
      <c r="K3" s="30"/>
      <c r="M3" s="31" t="s">
        <v>129</v>
      </c>
      <c r="N3" s="32"/>
      <c r="P3" s="33" t="s">
        <v>130</v>
      </c>
      <c r="Q3" s="34"/>
      <c r="S3" s="33" t="s">
        <v>131</v>
      </c>
      <c r="T3" s="34"/>
      <c r="V3" s="35" t="s">
        <v>132</v>
      </c>
      <c r="W3" s="36"/>
    </row>
    <row r="4" spans="1:23">
      <c r="A4" s="37">
        <v>1</v>
      </c>
      <c r="B4" s="38" t="s">
        <v>133</v>
      </c>
      <c r="D4" s="37">
        <v>1</v>
      </c>
      <c r="E4" s="38" t="s">
        <v>134</v>
      </c>
      <c r="G4" s="37">
        <v>1</v>
      </c>
      <c r="H4" s="38" t="s">
        <v>33</v>
      </c>
      <c r="J4" s="37">
        <v>1</v>
      </c>
      <c r="K4" s="38" t="s">
        <v>51</v>
      </c>
      <c r="M4" s="39">
        <v>1</v>
      </c>
      <c r="N4" s="38" t="s">
        <v>135</v>
      </c>
      <c r="P4" s="37">
        <v>1</v>
      </c>
      <c r="Q4" s="38" t="s">
        <v>91</v>
      </c>
      <c r="S4" s="37">
        <v>1</v>
      </c>
      <c r="T4" s="38" t="s">
        <v>36</v>
      </c>
      <c r="V4" s="37">
        <v>1</v>
      </c>
      <c r="W4" s="38" t="s">
        <v>17</v>
      </c>
    </row>
    <row r="5" spans="1:23" ht="110.15" customHeight="1">
      <c r="A5" s="40"/>
      <c r="B5" s="41" t="s">
        <v>136</v>
      </c>
      <c r="D5" s="40"/>
      <c r="E5" s="42" t="s">
        <v>137</v>
      </c>
      <c r="G5" s="40"/>
      <c r="H5" s="42" t="s">
        <v>138</v>
      </c>
      <c r="J5" s="40"/>
      <c r="K5" s="42" t="s">
        <v>139</v>
      </c>
      <c r="M5" s="43"/>
      <c r="N5" s="42" t="s">
        <v>140</v>
      </c>
      <c r="P5" s="40"/>
      <c r="Q5" s="42" t="s">
        <v>141</v>
      </c>
      <c r="S5" s="43"/>
      <c r="T5" s="42" t="s">
        <v>142</v>
      </c>
      <c r="V5" s="40"/>
      <c r="W5" s="42" t="s">
        <v>143</v>
      </c>
    </row>
    <row r="6" spans="1:23">
      <c r="A6" s="37">
        <v>2</v>
      </c>
      <c r="B6" s="44" t="s">
        <v>144</v>
      </c>
      <c r="D6" s="37">
        <v>2</v>
      </c>
      <c r="E6" s="38" t="s">
        <v>38</v>
      </c>
      <c r="G6" s="37">
        <v>2</v>
      </c>
      <c r="H6" s="38" t="s">
        <v>44</v>
      </c>
      <c r="J6" s="37">
        <v>2</v>
      </c>
      <c r="K6" s="38" t="s">
        <v>70</v>
      </c>
      <c r="M6" s="37">
        <v>2</v>
      </c>
      <c r="N6" s="38" t="s">
        <v>77</v>
      </c>
      <c r="P6" s="37">
        <v>2</v>
      </c>
      <c r="Q6" s="38" t="s">
        <v>89</v>
      </c>
      <c r="S6" s="37">
        <v>2</v>
      </c>
      <c r="T6" s="38" t="s">
        <v>145</v>
      </c>
      <c r="V6" s="37">
        <v>2</v>
      </c>
      <c r="W6" s="38" t="s">
        <v>79</v>
      </c>
    </row>
    <row r="7" spans="1:23" ht="110.15" customHeight="1">
      <c r="A7" s="40"/>
      <c r="B7" s="41" t="s">
        <v>146</v>
      </c>
      <c r="D7" s="40"/>
      <c r="E7" s="42" t="s">
        <v>147</v>
      </c>
      <c r="G7" s="40"/>
      <c r="H7" s="42" t="s">
        <v>148</v>
      </c>
      <c r="J7" s="40"/>
      <c r="K7" s="42" t="s">
        <v>149</v>
      </c>
      <c r="M7" s="43"/>
      <c r="N7" s="42" t="s">
        <v>150</v>
      </c>
      <c r="P7" s="40"/>
      <c r="Q7" s="42" t="s">
        <v>151</v>
      </c>
      <c r="S7" s="43"/>
      <c r="T7" s="45" t="s">
        <v>152</v>
      </c>
      <c r="V7" s="40"/>
      <c r="W7" s="42" t="s">
        <v>153</v>
      </c>
    </row>
    <row r="8" spans="1:23">
      <c r="A8" s="37">
        <v>3</v>
      </c>
      <c r="B8" s="38" t="s">
        <v>154</v>
      </c>
      <c r="D8" s="37">
        <v>3</v>
      </c>
      <c r="E8" s="44" t="s">
        <v>155</v>
      </c>
      <c r="G8" s="37">
        <v>3</v>
      </c>
      <c r="H8" s="38" t="s">
        <v>46</v>
      </c>
      <c r="J8" s="37">
        <v>3</v>
      </c>
      <c r="K8" s="38" t="s">
        <v>73</v>
      </c>
      <c r="M8" s="39">
        <v>3</v>
      </c>
      <c r="N8" s="46" t="s">
        <v>103</v>
      </c>
      <c r="P8" s="37">
        <v>3</v>
      </c>
      <c r="Q8" s="46" t="s">
        <v>85</v>
      </c>
      <c r="S8" s="37">
        <v>3</v>
      </c>
      <c r="T8" s="38" t="s">
        <v>66</v>
      </c>
    </row>
    <row r="9" spans="1:23" ht="110.15" customHeight="1">
      <c r="A9" s="40"/>
      <c r="B9" s="42" t="s">
        <v>156</v>
      </c>
      <c r="D9" s="40"/>
      <c r="E9" s="42" t="s">
        <v>157</v>
      </c>
      <c r="G9" s="40"/>
      <c r="H9" s="42" t="s">
        <v>158</v>
      </c>
      <c r="J9" s="40"/>
      <c r="K9" s="42" t="s">
        <v>159</v>
      </c>
      <c r="M9" s="43"/>
      <c r="N9" s="42" t="s">
        <v>160</v>
      </c>
      <c r="P9" s="40"/>
      <c r="Q9" s="42" t="s">
        <v>161</v>
      </c>
      <c r="S9" s="43"/>
      <c r="T9" s="42" t="s">
        <v>162</v>
      </c>
    </row>
    <row r="10" spans="1:23">
      <c r="A10" s="37">
        <v>4</v>
      </c>
      <c r="B10" s="38" t="s">
        <v>83</v>
      </c>
      <c r="D10" s="37">
        <v>4</v>
      </c>
      <c r="E10" s="38" t="s">
        <v>163</v>
      </c>
      <c r="G10" s="37">
        <v>4</v>
      </c>
      <c r="H10" s="38" t="s">
        <v>64</v>
      </c>
      <c r="M10" s="39">
        <v>4</v>
      </c>
      <c r="N10" s="38" t="s">
        <v>111</v>
      </c>
      <c r="P10" s="37">
        <v>4</v>
      </c>
      <c r="Q10" s="38" t="s">
        <v>164</v>
      </c>
      <c r="S10" s="39">
        <v>4</v>
      </c>
      <c r="T10" s="47" t="s">
        <v>113</v>
      </c>
    </row>
    <row r="11" spans="1:23" ht="110.15" customHeight="1">
      <c r="A11" s="40"/>
      <c r="B11" s="42" t="s">
        <v>165</v>
      </c>
      <c r="D11" s="40"/>
      <c r="E11" s="42" t="s">
        <v>166</v>
      </c>
      <c r="G11" s="40"/>
      <c r="H11" s="48" t="s">
        <v>167</v>
      </c>
      <c r="M11" s="43"/>
      <c r="N11" s="42" t="s">
        <v>168</v>
      </c>
      <c r="P11" s="40"/>
      <c r="Q11" s="42" t="s">
        <v>169</v>
      </c>
      <c r="S11" s="43"/>
      <c r="T11" s="48" t="s">
        <v>170</v>
      </c>
    </row>
    <row r="12" spans="1:23">
      <c r="A12" s="37">
        <v>5</v>
      </c>
      <c r="B12" s="38" t="s">
        <v>87</v>
      </c>
      <c r="D12" s="37">
        <v>5</v>
      </c>
      <c r="E12" s="49" t="s">
        <v>171</v>
      </c>
      <c r="G12" s="37">
        <v>5</v>
      </c>
      <c r="H12" s="38" t="s">
        <v>68</v>
      </c>
      <c r="P12" s="37">
        <v>5</v>
      </c>
      <c r="Q12" s="44" t="s">
        <v>172</v>
      </c>
    </row>
    <row r="13" spans="1:23" ht="110.15" customHeight="1">
      <c r="A13" s="40"/>
      <c r="B13" s="42" t="s">
        <v>173</v>
      </c>
      <c r="D13" s="40"/>
      <c r="E13" s="42" t="s">
        <v>174</v>
      </c>
      <c r="G13" s="40"/>
      <c r="H13" s="42" t="s">
        <v>175</v>
      </c>
      <c r="P13" s="43"/>
      <c r="Q13" s="42" t="s">
        <v>176</v>
      </c>
    </row>
    <row r="14" spans="1:23">
      <c r="A14" s="37">
        <v>6</v>
      </c>
      <c r="B14" s="38" t="s">
        <v>93</v>
      </c>
      <c r="D14" s="37">
        <v>6</v>
      </c>
      <c r="E14" s="38" t="s">
        <v>177</v>
      </c>
      <c r="G14" s="37">
        <v>6</v>
      </c>
      <c r="H14" s="38" t="s">
        <v>80</v>
      </c>
      <c r="T14" s="50"/>
    </row>
    <row r="15" spans="1:23" ht="110.15" customHeight="1">
      <c r="A15" s="40"/>
      <c r="B15" s="42" t="s">
        <v>178</v>
      </c>
      <c r="D15" s="40"/>
      <c r="E15" s="42" t="s">
        <v>179</v>
      </c>
      <c r="G15" s="40"/>
      <c r="H15" s="42" t="s">
        <v>180</v>
      </c>
      <c r="T15" s="51"/>
    </row>
    <row r="16" spans="1:23">
      <c r="A16" s="37">
        <v>7</v>
      </c>
      <c r="B16" s="38" t="s">
        <v>181</v>
      </c>
      <c r="D16" s="37">
        <v>7</v>
      </c>
      <c r="E16" s="38" t="s">
        <v>182</v>
      </c>
      <c r="G16" s="37">
        <v>7</v>
      </c>
      <c r="H16" s="38" t="s">
        <v>183</v>
      </c>
      <c r="T16" s="52"/>
    </row>
    <row r="17" spans="1:20" ht="110.15" customHeight="1">
      <c r="A17" s="40"/>
      <c r="B17" s="42" t="s">
        <v>184</v>
      </c>
      <c r="D17" s="40"/>
      <c r="E17" s="42" t="s">
        <v>185</v>
      </c>
      <c r="G17" s="40"/>
      <c r="H17" s="42" t="s">
        <v>186</v>
      </c>
      <c r="T17" s="53"/>
    </row>
    <row r="18" spans="1:20">
      <c r="A18" s="37">
        <v>8</v>
      </c>
      <c r="B18" s="38" t="s">
        <v>187</v>
      </c>
      <c r="G18" s="37">
        <v>8</v>
      </c>
      <c r="H18" s="38" t="s">
        <v>188</v>
      </c>
    </row>
    <row r="19" spans="1:20" ht="110.15" customHeight="1">
      <c r="A19" s="40"/>
      <c r="B19" s="42" t="s">
        <v>189</v>
      </c>
      <c r="G19" s="40"/>
      <c r="H19" s="45" t="s">
        <v>190</v>
      </c>
    </row>
    <row r="20" spans="1:20">
      <c r="A20" s="37">
        <v>9</v>
      </c>
      <c r="B20" s="38" t="s">
        <v>191</v>
      </c>
      <c r="G20" s="37">
        <v>9</v>
      </c>
      <c r="H20" s="38" t="s">
        <v>192</v>
      </c>
    </row>
    <row r="21" spans="1:20" ht="110.15" customHeight="1">
      <c r="A21" s="40"/>
      <c r="B21" s="42" t="s">
        <v>193</v>
      </c>
      <c r="G21" s="40"/>
      <c r="H21" s="42" t="s">
        <v>194</v>
      </c>
    </row>
    <row r="22" spans="1:20">
      <c r="A22" s="37">
        <v>10</v>
      </c>
      <c r="B22" s="38" t="s">
        <v>31</v>
      </c>
    </row>
    <row r="23" spans="1:20" ht="110.15" customHeight="1">
      <c r="A23" s="40"/>
      <c r="B23" s="41" t="s">
        <v>195</v>
      </c>
    </row>
    <row r="24" spans="1:20">
      <c r="A24" s="37">
        <v>11</v>
      </c>
      <c r="B24" s="38" t="s">
        <v>196</v>
      </c>
    </row>
    <row r="25" spans="1:20" ht="110.15" customHeight="1">
      <c r="A25" s="40"/>
      <c r="B25" s="42" t="s">
        <v>197</v>
      </c>
    </row>
    <row r="26" spans="1:20">
      <c r="A26" s="37">
        <v>12</v>
      </c>
      <c r="B26" s="38" t="s">
        <v>117</v>
      </c>
    </row>
    <row r="27" spans="1:20" ht="110.15" customHeight="1">
      <c r="A27" s="40"/>
      <c r="B27" s="55" t="s">
        <v>198</v>
      </c>
    </row>
    <row r="28" spans="1:20">
      <c r="A28" s="37">
        <v>13</v>
      </c>
      <c r="B28" s="46" t="s">
        <v>53</v>
      </c>
    </row>
    <row r="29" spans="1:20" ht="110.15" customHeight="1">
      <c r="A29" s="54"/>
      <c r="B29" s="48" t="s">
        <v>199</v>
      </c>
    </row>
    <row r="30" spans="1:20">
      <c r="A30" s="37">
        <v>14</v>
      </c>
      <c r="B30" s="46" t="s">
        <v>49</v>
      </c>
    </row>
    <row r="31" spans="1:20" ht="110.15" customHeight="1">
      <c r="A31" s="40"/>
      <c r="B31" s="48" t="s">
        <v>200</v>
      </c>
    </row>
    <row r="32" spans="1:20">
      <c r="A32" s="54"/>
    </row>
    <row r="33" spans="1:1" ht="110.15" customHeight="1">
      <c r="A33" s="54"/>
    </row>
    <row r="35" spans="1:1" ht="110.15" customHeight="1"/>
  </sheetData>
  <sheetProtection algorithmName="SHA-512" hashValue="rrigaoukdOJNFZuhsWaFTNxlqFgyz/Z5vR/Dw3jgrz7rB9x4ThNbOC3lS0dfxKuLsz+HJUtKwSUIjzUK7ttNyg==" saltValue="lAkruhD6KQghHvjc2J6Nv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42"/>
  <sheetViews>
    <sheetView workbookViewId="0">
      <selection activeCell="E32" sqref="E32"/>
    </sheetView>
  </sheetViews>
  <sheetFormatPr defaultRowHeight="14.5"/>
  <cols>
    <col min="1" max="1" width="12.1796875" style="13" customWidth="1"/>
  </cols>
  <sheetData>
    <row r="1" spans="1:9" s="14" customFormat="1" ht="12.75" customHeight="1">
      <c r="A1" s="59" t="s">
        <v>13</v>
      </c>
      <c r="B1" s="58"/>
      <c r="C1" s="58"/>
      <c r="D1" s="58"/>
      <c r="E1" s="58"/>
      <c r="F1" s="58"/>
      <c r="G1" s="58"/>
      <c r="H1" s="58"/>
      <c r="I1" s="58"/>
    </row>
    <row r="2" spans="1:9" s="14" customFormat="1" ht="13">
      <c r="A2" s="59" t="s">
        <v>201</v>
      </c>
      <c r="B2" s="58"/>
      <c r="C2" s="58"/>
      <c r="D2" s="58"/>
      <c r="E2" s="58"/>
      <c r="F2" s="58"/>
      <c r="G2" s="58"/>
      <c r="H2" s="58"/>
      <c r="I2" s="58"/>
    </row>
    <row r="3" spans="1:9">
      <c r="A3" s="15"/>
      <c r="B3" s="15"/>
      <c r="C3" s="15"/>
      <c r="D3" s="15"/>
      <c r="E3" s="15"/>
      <c r="F3" s="15"/>
      <c r="G3" s="15"/>
      <c r="H3" s="15"/>
      <c r="I3" s="15"/>
    </row>
    <row r="4" spans="1:9" ht="15.5">
      <c r="A4" s="413" t="s">
        <v>24</v>
      </c>
      <c r="B4" s="413"/>
      <c r="C4" s="413"/>
      <c r="D4" s="413"/>
      <c r="E4" s="413"/>
      <c r="F4" s="413"/>
      <c r="G4" s="413"/>
      <c r="H4" s="413"/>
      <c r="I4" s="413"/>
    </row>
    <row r="5" spans="1:9">
      <c r="A5" s="12"/>
      <c r="B5" s="7"/>
      <c r="C5" s="7"/>
      <c r="D5" s="7"/>
      <c r="E5" s="7"/>
      <c r="F5" s="7"/>
      <c r="G5" s="7"/>
      <c r="H5" s="7"/>
      <c r="I5" s="7"/>
    </row>
    <row r="6" spans="1:9" ht="15" thickBot="1">
      <c r="A6" s="414" t="s">
        <v>25</v>
      </c>
      <c r="B6" s="414"/>
      <c r="C6" s="415" t="s">
        <v>26</v>
      </c>
      <c r="D6" s="415"/>
      <c r="E6" s="415"/>
      <c r="F6" s="415"/>
      <c r="G6" s="415"/>
      <c r="H6" s="415"/>
      <c r="I6" s="415"/>
    </row>
    <row r="7" spans="1:9">
      <c r="A7" s="1" t="s">
        <v>250</v>
      </c>
      <c r="B7" s="1"/>
      <c r="C7" s="1" t="s">
        <v>313</v>
      </c>
      <c r="D7" s="1"/>
      <c r="E7" s="1"/>
      <c r="F7" s="1"/>
      <c r="G7" s="1"/>
      <c r="H7" s="1"/>
      <c r="I7" s="1"/>
    </row>
    <row r="8" spans="1:9">
      <c r="A8" s="1" t="s">
        <v>314</v>
      </c>
      <c r="B8" s="1"/>
      <c r="C8" s="1" t="s">
        <v>312</v>
      </c>
      <c r="D8" s="1"/>
      <c r="E8" s="1"/>
      <c r="F8" s="1"/>
      <c r="G8" s="1"/>
      <c r="H8" s="1"/>
      <c r="I8" s="1"/>
    </row>
    <row r="9" spans="1:9">
      <c r="A9" s="1" t="s">
        <v>496</v>
      </c>
      <c r="B9" s="1"/>
      <c r="C9" s="1" t="s">
        <v>495</v>
      </c>
      <c r="D9" s="1"/>
      <c r="E9" s="1"/>
      <c r="F9" s="1"/>
      <c r="G9" s="1"/>
      <c r="H9" s="1"/>
      <c r="I9" s="1"/>
    </row>
    <row r="10" spans="1:9">
      <c r="A10" s="1" t="s">
        <v>555</v>
      </c>
      <c r="B10" s="1"/>
      <c r="C10" s="1" t="s">
        <v>554</v>
      </c>
      <c r="D10" s="1"/>
      <c r="E10" s="1"/>
      <c r="F10" s="1"/>
      <c r="G10" s="1"/>
      <c r="H10" s="1"/>
      <c r="I10" s="1"/>
    </row>
    <row r="11" spans="1:9">
      <c r="A11" s="1" t="s">
        <v>581</v>
      </c>
      <c r="B11" s="1"/>
      <c r="C11" s="1" t="s">
        <v>580</v>
      </c>
      <c r="D11" s="1"/>
      <c r="E11" s="1"/>
      <c r="F11" s="1"/>
      <c r="G11" s="1"/>
      <c r="H11" s="1"/>
      <c r="I11" s="1"/>
    </row>
    <row r="12" spans="1:9">
      <c r="A12" s="1" t="s">
        <v>1168</v>
      </c>
      <c r="B12" s="1"/>
      <c r="C12" s="1" t="s">
        <v>1166</v>
      </c>
      <c r="D12" s="1"/>
      <c r="E12" s="1"/>
      <c r="F12" s="1"/>
      <c r="G12" s="1"/>
      <c r="H12" s="1"/>
      <c r="I12" s="1"/>
    </row>
    <row r="13" spans="1:9">
      <c r="A13" s="203" t="s">
        <v>1172</v>
      </c>
      <c r="B13" s="1"/>
      <c r="C13" s="1" t="s">
        <v>1232</v>
      </c>
      <c r="D13" s="1"/>
      <c r="E13" s="1"/>
      <c r="F13" s="1"/>
      <c r="G13" s="1"/>
      <c r="H13" s="1"/>
      <c r="I13" s="1"/>
    </row>
    <row r="14" spans="1:9">
      <c r="A14" s="1" t="s">
        <v>1196</v>
      </c>
      <c r="B14" s="1"/>
      <c r="C14" s="1" t="s">
        <v>1195</v>
      </c>
      <c r="D14" s="1"/>
      <c r="E14" s="1"/>
      <c r="F14" s="1"/>
      <c r="G14" s="1"/>
      <c r="H14" s="1"/>
      <c r="I14" s="1"/>
    </row>
    <row r="15" spans="1:9">
      <c r="A15" s="1" t="s">
        <v>1363</v>
      </c>
      <c r="B15" s="1"/>
      <c r="C15" s="1" t="s">
        <v>1231</v>
      </c>
      <c r="D15" s="1"/>
      <c r="E15" s="1"/>
      <c r="F15" s="1"/>
      <c r="G15" s="1"/>
      <c r="H15" s="1"/>
      <c r="I15" s="1"/>
    </row>
    <row r="16" spans="1:9">
      <c r="A16" s="1" t="s">
        <v>1364</v>
      </c>
      <c r="B16" s="1"/>
      <c r="C16" s="1" t="s">
        <v>1362</v>
      </c>
      <c r="D16" s="1"/>
      <c r="E16" s="1"/>
      <c r="F16" s="1"/>
      <c r="G16" s="1"/>
      <c r="H16" s="1"/>
      <c r="I16" s="1"/>
    </row>
    <row r="17" spans="1:9">
      <c r="A17" s="1" t="s">
        <v>1400</v>
      </c>
      <c r="B17" s="1"/>
      <c r="C17" s="1" t="s">
        <v>1399</v>
      </c>
      <c r="D17" s="1"/>
      <c r="E17" s="1"/>
      <c r="F17" s="1"/>
      <c r="G17" s="1"/>
      <c r="H17" s="1"/>
      <c r="I17" s="1"/>
    </row>
    <row r="18" spans="1:9">
      <c r="A18" s="1" t="s">
        <v>1430</v>
      </c>
      <c r="B18" s="1"/>
      <c r="C18" s="1" t="s">
        <v>1429</v>
      </c>
      <c r="D18" s="1"/>
      <c r="E18" s="1"/>
      <c r="F18" s="1"/>
      <c r="G18" s="1"/>
      <c r="H18" s="1"/>
      <c r="I18" s="1"/>
    </row>
    <row r="19" spans="1:9">
      <c r="A19" s="1" t="s">
        <v>1933</v>
      </c>
      <c r="B19" s="1"/>
      <c r="C19" s="1" t="s">
        <v>1932</v>
      </c>
      <c r="D19" s="1"/>
      <c r="E19" s="1"/>
      <c r="F19" s="1"/>
      <c r="G19" s="1"/>
      <c r="H19" s="1"/>
      <c r="I19" s="1"/>
    </row>
    <row r="20" spans="1:9">
      <c r="A20" s="1" t="s">
        <v>1937</v>
      </c>
      <c r="B20" s="1"/>
      <c r="C20" s="1" t="s">
        <v>1938</v>
      </c>
      <c r="D20" s="1"/>
      <c r="E20" s="1"/>
      <c r="F20" s="1"/>
      <c r="G20" s="1"/>
      <c r="H20" s="1"/>
      <c r="I20" s="1"/>
    </row>
    <row r="21" spans="1:9">
      <c r="A21" s="1" t="s">
        <v>1991</v>
      </c>
      <c r="B21" s="1"/>
      <c r="C21" s="1" t="s">
        <v>1990</v>
      </c>
      <c r="D21" s="1"/>
      <c r="E21" s="1"/>
      <c r="F21" s="1"/>
      <c r="G21" s="1"/>
      <c r="H21" s="1"/>
      <c r="I21" s="1"/>
    </row>
    <row r="22" spans="1:9">
      <c r="A22" s="1" t="s">
        <v>2014</v>
      </c>
      <c r="B22" s="1"/>
      <c r="C22" s="1" t="s">
        <v>2013</v>
      </c>
      <c r="D22" s="1"/>
      <c r="E22" s="1"/>
      <c r="F22" s="1"/>
      <c r="G22" s="1"/>
      <c r="H22" s="1"/>
      <c r="I22" s="1"/>
    </row>
    <row r="23" spans="1:9">
      <c r="A23" s="1" t="s">
        <v>2116</v>
      </c>
      <c r="B23" s="1"/>
      <c r="C23" s="1" t="s">
        <v>2086</v>
      </c>
      <c r="D23" s="1"/>
      <c r="E23" s="1"/>
      <c r="F23" s="1"/>
      <c r="G23" s="1"/>
      <c r="H23" s="1"/>
      <c r="I23" s="1"/>
    </row>
    <row r="24" spans="1:9">
      <c r="A24" s="1" t="s">
        <v>2117</v>
      </c>
      <c r="B24" s="1"/>
      <c r="C24" s="1" t="s">
        <v>2115</v>
      </c>
      <c r="D24" s="1"/>
      <c r="E24" s="1"/>
      <c r="F24" s="1"/>
      <c r="G24" s="1"/>
      <c r="H24" s="1"/>
      <c r="I24" s="1"/>
    </row>
    <row r="25" spans="1:9">
      <c r="A25" s="1" t="s">
        <v>2473</v>
      </c>
      <c r="B25" s="1"/>
      <c r="C25" s="1" t="s">
        <v>2148</v>
      </c>
      <c r="D25" s="1"/>
      <c r="E25" s="1"/>
      <c r="F25" s="1"/>
      <c r="G25" s="1"/>
      <c r="H25" s="1"/>
      <c r="I25" s="1"/>
    </row>
    <row r="26" spans="1:9">
      <c r="A26" s="1" t="s">
        <v>2474</v>
      </c>
      <c r="B26" s="1"/>
      <c r="C26" s="1" t="s">
        <v>2472</v>
      </c>
      <c r="D26" s="1"/>
      <c r="E26" s="1"/>
      <c r="F26" s="1"/>
      <c r="G26" s="1"/>
      <c r="H26" s="1"/>
      <c r="I26" s="1"/>
    </row>
    <row r="27" spans="1:9">
      <c r="A27" s="1" t="s">
        <v>2475</v>
      </c>
      <c r="B27" s="1"/>
      <c r="C27" s="1" t="s">
        <v>3604</v>
      </c>
      <c r="D27" s="1"/>
      <c r="E27" s="1"/>
      <c r="F27" s="1"/>
      <c r="G27" s="1"/>
      <c r="H27" s="1"/>
      <c r="I27" s="1"/>
    </row>
    <row r="28" spans="1:9">
      <c r="A28" s="1" t="s">
        <v>2484</v>
      </c>
      <c r="B28" s="1"/>
      <c r="C28" s="1" t="s">
        <v>2483</v>
      </c>
      <c r="D28" s="1"/>
      <c r="E28" s="1"/>
      <c r="F28" s="1"/>
      <c r="G28" s="1"/>
      <c r="H28" s="1"/>
      <c r="I28" s="1"/>
    </row>
    <row r="29" spans="1:9">
      <c r="A29" s="1" t="s">
        <v>2499</v>
      </c>
      <c r="B29" s="1"/>
      <c r="C29" s="1" t="s">
        <v>2498</v>
      </c>
      <c r="D29" s="1"/>
      <c r="E29" s="1"/>
      <c r="F29" s="1"/>
      <c r="G29" s="1"/>
      <c r="H29" s="1"/>
      <c r="I29" s="1"/>
    </row>
    <row r="30" spans="1:9">
      <c r="A30" s="1" t="s">
        <v>2504</v>
      </c>
      <c r="B30" s="1"/>
      <c r="C30" s="1" t="s">
        <v>2505</v>
      </c>
      <c r="D30" s="1"/>
      <c r="E30" s="1"/>
      <c r="F30" s="1"/>
      <c r="G30" s="1"/>
      <c r="H30" s="1"/>
      <c r="I30" s="1"/>
    </row>
    <row r="31" spans="1:9">
      <c r="A31" s="1" t="s">
        <v>1970</v>
      </c>
      <c r="B31" s="1"/>
      <c r="C31" s="1" t="s">
        <v>1969</v>
      </c>
      <c r="D31" s="1"/>
      <c r="E31" s="1"/>
      <c r="F31" s="1"/>
      <c r="G31" s="1"/>
      <c r="H31" s="1"/>
      <c r="I31" s="1"/>
    </row>
    <row r="32" spans="1:9">
      <c r="A32" s="1"/>
      <c r="B32" s="1"/>
      <c r="C32" s="1"/>
      <c r="D32" s="1"/>
      <c r="E32" s="1"/>
      <c r="F32" s="1"/>
      <c r="G32" s="1"/>
      <c r="H32" s="1"/>
      <c r="I32" s="1"/>
    </row>
    <row r="33" spans="1:9">
      <c r="A33" s="1"/>
      <c r="B33" s="1"/>
      <c r="C33" s="1"/>
      <c r="D33" s="1"/>
      <c r="E33" s="1"/>
      <c r="F33" s="1"/>
      <c r="G33" s="1"/>
      <c r="H33" s="1"/>
      <c r="I33" s="1"/>
    </row>
    <row r="34" spans="1:9">
      <c r="A34" s="1"/>
      <c r="B34" s="1"/>
      <c r="C34" s="1"/>
      <c r="D34" s="1"/>
      <c r="E34" s="1"/>
      <c r="F34" s="1"/>
      <c r="G34" s="1"/>
      <c r="H34" s="1"/>
      <c r="I34" s="1"/>
    </row>
    <row r="35" spans="1:9">
      <c r="A35" s="1"/>
      <c r="B35" s="1"/>
      <c r="C35" s="1"/>
      <c r="D35" s="1"/>
      <c r="E35" s="1"/>
      <c r="F35" s="1"/>
      <c r="G35" s="1"/>
      <c r="H35" s="1"/>
      <c r="I35" s="1"/>
    </row>
    <row r="36" spans="1:9">
      <c r="A36" s="1"/>
      <c r="B36" s="1"/>
      <c r="C36" s="1"/>
      <c r="D36" s="1"/>
      <c r="E36" s="1"/>
      <c r="F36" s="1"/>
      <c r="G36" s="1"/>
      <c r="H36" s="1"/>
      <c r="I36" s="1"/>
    </row>
    <row r="37" spans="1:9">
      <c r="A37" s="1"/>
      <c r="B37" s="1"/>
      <c r="C37" s="1"/>
      <c r="D37" s="1"/>
      <c r="E37" s="1"/>
      <c r="F37" s="1"/>
      <c r="G37" s="1"/>
      <c r="H37" s="1"/>
      <c r="I37" s="1"/>
    </row>
    <row r="38" spans="1:9">
      <c r="A38" s="1"/>
      <c r="B38" s="1"/>
      <c r="C38" s="1"/>
      <c r="D38" s="1"/>
      <c r="E38" s="1"/>
      <c r="F38" s="1"/>
      <c r="G38" s="1"/>
      <c r="H38" s="1"/>
      <c r="I38" s="1"/>
    </row>
    <row r="39" spans="1:9">
      <c r="A39" s="1"/>
      <c r="B39" s="1"/>
      <c r="C39" s="1"/>
      <c r="D39" s="1"/>
      <c r="E39" s="1"/>
      <c r="F39" s="1"/>
      <c r="G39" s="1"/>
      <c r="H39" s="1"/>
      <c r="I39" s="1"/>
    </row>
    <row r="40" spans="1:9">
      <c r="A40" s="1"/>
      <c r="B40" s="1"/>
      <c r="C40" s="1"/>
      <c r="D40" s="1"/>
      <c r="E40" s="1"/>
      <c r="F40" s="1"/>
      <c r="G40" s="1"/>
      <c r="H40" s="1"/>
      <c r="I40" s="1"/>
    </row>
    <row r="41" spans="1:9">
      <c r="A41" s="61"/>
      <c r="B41" s="1"/>
      <c r="C41" s="1"/>
      <c r="D41" s="1"/>
      <c r="E41" s="1"/>
      <c r="F41" s="1"/>
      <c r="G41" s="1"/>
      <c r="H41" s="1"/>
      <c r="I41" s="1"/>
    </row>
    <row r="42" spans="1:9">
      <c r="A42" s="61"/>
      <c r="B42" s="1"/>
      <c r="C42" s="1"/>
      <c r="D42" s="1"/>
      <c r="E42" s="1"/>
      <c r="F42" s="1"/>
      <c r="G42" s="1"/>
      <c r="H42" s="1"/>
      <c r="I42" s="1"/>
    </row>
  </sheetData>
  <mergeCells count="3">
    <mergeCell ref="A4:I4"/>
    <mergeCell ref="A6:B6"/>
    <mergeCell ref="C6:I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E0EF6-2D3A-4988-9B40-ACDF6103AF3F}">
  <dimension ref="A1:F37"/>
  <sheetViews>
    <sheetView topLeftCell="A16" workbookViewId="0">
      <selection activeCell="J22" sqref="J22"/>
    </sheetView>
  </sheetViews>
  <sheetFormatPr defaultRowHeight="14.5"/>
  <cols>
    <col min="1" max="1" width="69" customWidth="1"/>
    <col min="2" max="2" width="15.1796875" style="70" bestFit="1" customWidth="1"/>
    <col min="3" max="3" width="7" bestFit="1" customWidth="1"/>
    <col min="4" max="4" width="63.1796875" customWidth="1"/>
    <col min="5" max="5" width="15.1796875" style="70" bestFit="1" customWidth="1"/>
  </cols>
  <sheetData>
    <row r="1" spans="1:5">
      <c r="A1" s="123" t="s">
        <v>313</v>
      </c>
      <c r="B1" s="124"/>
    </row>
    <row r="2" spans="1:5" ht="15" thickBot="1">
      <c r="A2" s="69"/>
    </row>
    <row r="3" spans="1:5" ht="26.5" thickBot="1">
      <c r="A3" s="71" t="s">
        <v>216</v>
      </c>
      <c r="B3" s="72" t="s">
        <v>217</v>
      </c>
      <c r="C3" s="274"/>
      <c r="D3" s="71" t="s">
        <v>218</v>
      </c>
      <c r="E3" s="72" t="s">
        <v>219</v>
      </c>
    </row>
    <row r="4" spans="1:5" ht="25.5" thickBot="1">
      <c r="A4" s="73" t="s">
        <v>220</v>
      </c>
      <c r="B4" s="74">
        <v>2224220</v>
      </c>
      <c r="C4" s="274"/>
      <c r="D4" s="75" t="s">
        <v>220</v>
      </c>
      <c r="E4" s="76">
        <v>2224220</v>
      </c>
    </row>
    <row r="5" spans="1:5" ht="40" thickBot="1">
      <c r="A5" s="77" t="s">
        <v>221</v>
      </c>
      <c r="B5" s="78">
        <v>84527</v>
      </c>
      <c r="C5" s="274"/>
      <c r="D5" s="77" t="s">
        <v>222</v>
      </c>
      <c r="E5" s="78">
        <v>537660</v>
      </c>
    </row>
    <row r="6" spans="1:5" ht="15" thickBot="1">
      <c r="A6" s="79" t="s">
        <v>223</v>
      </c>
      <c r="B6" s="78">
        <v>9200</v>
      </c>
      <c r="C6" s="274"/>
      <c r="D6" s="274"/>
    </row>
    <row r="7" spans="1:5" ht="15" thickBot="1">
      <c r="A7" s="80" t="s">
        <v>224</v>
      </c>
      <c r="B7" s="81">
        <v>128662</v>
      </c>
      <c r="C7" s="274"/>
      <c r="D7" s="274"/>
    </row>
    <row r="8" spans="1:5" ht="15" thickBot="1">
      <c r="A8" s="80" t="s">
        <v>225</v>
      </c>
      <c r="B8" s="78">
        <v>9687</v>
      </c>
      <c r="C8" s="274"/>
      <c r="D8" s="274"/>
    </row>
    <row r="9" spans="1:5" ht="15" thickBot="1">
      <c r="A9" s="80" t="s">
        <v>226</v>
      </c>
      <c r="B9" s="82">
        <v>11049</v>
      </c>
      <c r="C9" s="274"/>
      <c r="D9" s="274"/>
    </row>
    <row r="10" spans="1:5" ht="15" thickBot="1">
      <c r="A10" s="80" t="s">
        <v>227</v>
      </c>
      <c r="B10" s="83">
        <v>146330</v>
      </c>
      <c r="C10" s="274"/>
      <c r="D10" s="274"/>
    </row>
    <row r="11" spans="1:5" ht="15" thickBot="1">
      <c r="A11" s="80" t="s">
        <v>228</v>
      </c>
      <c r="B11" s="78">
        <v>91018</v>
      </c>
      <c r="C11" s="274"/>
      <c r="D11" s="274"/>
    </row>
    <row r="12" spans="1:5" ht="25.5" thickBot="1">
      <c r="A12" s="80" t="s">
        <v>229</v>
      </c>
      <c r="B12" s="81">
        <v>6491</v>
      </c>
      <c r="C12" s="274"/>
      <c r="D12" s="274"/>
    </row>
    <row r="13" spans="1:5" ht="26" thickBot="1">
      <c r="A13" s="84" t="s">
        <v>230</v>
      </c>
      <c r="B13" s="78">
        <v>84470</v>
      </c>
      <c r="C13" s="85"/>
      <c r="D13" s="274"/>
    </row>
    <row r="14" spans="1:5" ht="26" thickBot="1">
      <c r="A14" s="84" t="s">
        <v>231</v>
      </c>
      <c r="B14" s="81">
        <v>80387</v>
      </c>
      <c r="C14" s="274"/>
      <c r="D14" s="274"/>
    </row>
    <row r="15" spans="1:5" ht="38.5" thickBot="1">
      <c r="A15" s="84" t="s">
        <v>232</v>
      </c>
      <c r="B15" s="78">
        <v>80105</v>
      </c>
      <c r="C15" s="274"/>
      <c r="D15" s="274"/>
    </row>
    <row r="16" spans="1:5" ht="26" thickBot="1">
      <c r="A16" s="84" t="s">
        <v>233</v>
      </c>
      <c r="B16" s="86">
        <v>79905</v>
      </c>
      <c r="C16" s="85"/>
      <c r="D16" s="87" t="s">
        <v>234</v>
      </c>
      <c r="E16" s="88">
        <v>462779</v>
      </c>
    </row>
    <row r="17" spans="1:6" ht="76.5" thickBot="1">
      <c r="A17" s="84" t="s">
        <v>235</v>
      </c>
      <c r="B17" s="89">
        <v>70865</v>
      </c>
      <c r="C17" s="274"/>
      <c r="D17" s="87" t="s">
        <v>236</v>
      </c>
      <c r="E17" s="90">
        <v>235040</v>
      </c>
    </row>
    <row r="18" spans="1:6" ht="38.5" thickBot="1">
      <c r="A18" s="84" t="s">
        <v>237</v>
      </c>
      <c r="B18" s="91">
        <v>56854</v>
      </c>
      <c r="C18" s="274"/>
      <c r="D18" s="92" t="s">
        <v>238</v>
      </c>
      <c r="E18" s="93">
        <v>129318</v>
      </c>
    </row>
    <row r="19" spans="1:6" ht="25.5" thickBot="1">
      <c r="A19" s="80" t="s">
        <v>239</v>
      </c>
      <c r="B19" s="94">
        <v>1829</v>
      </c>
      <c r="C19" s="85">
        <f>B17-B19</f>
        <v>69036</v>
      </c>
      <c r="D19" s="80" t="s">
        <v>239</v>
      </c>
      <c r="E19" s="78">
        <v>16957</v>
      </c>
      <c r="F19" s="85">
        <f>E17-E19</f>
        <v>218083</v>
      </c>
    </row>
    <row r="20" spans="1:6">
      <c r="A20" s="95" t="s">
        <v>240</v>
      </c>
      <c r="B20" s="94"/>
      <c r="C20" s="274"/>
      <c r="D20" s="95" t="s">
        <v>240</v>
      </c>
      <c r="E20" s="94"/>
      <c r="F20" s="274"/>
    </row>
    <row r="21" spans="1:6" ht="38" thickBot="1">
      <c r="A21" s="96" t="s">
        <v>241</v>
      </c>
      <c r="B21" s="97">
        <f>4071-B19</f>
        <v>2242</v>
      </c>
      <c r="C21" s="85">
        <f>C19-B21</f>
        <v>66794</v>
      </c>
      <c r="D21" s="96" t="s">
        <v>241</v>
      </c>
      <c r="E21" s="97">
        <v>18865</v>
      </c>
      <c r="F21" s="85">
        <f>F19-E21</f>
        <v>199218</v>
      </c>
    </row>
    <row r="22" spans="1:6">
      <c r="A22" s="95" t="s">
        <v>240</v>
      </c>
      <c r="B22" s="82"/>
      <c r="C22" s="274"/>
      <c r="D22" s="95" t="s">
        <v>240</v>
      </c>
      <c r="E22" s="94"/>
      <c r="F22" s="274"/>
    </row>
    <row r="23" spans="1:6" ht="26" thickBot="1">
      <c r="A23" s="80" t="s">
        <v>242</v>
      </c>
      <c r="B23" s="83">
        <f>C21-66420</f>
        <v>374</v>
      </c>
      <c r="C23" s="85">
        <f>C21-B23</f>
        <v>66420</v>
      </c>
      <c r="D23" s="80" t="s">
        <v>242</v>
      </c>
      <c r="E23" s="97">
        <f>F21-194724</f>
        <v>4494</v>
      </c>
      <c r="F23" s="85">
        <f>F21-E23</f>
        <v>194724</v>
      </c>
    </row>
    <row r="24" spans="1:6">
      <c r="A24" s="95" t="s">
        <v>240</v>
      </c>
      <c r="B24" s="98"/>
      <c r="C24" s="274"/>
      <c r="D24" s="95" t="s">
        <v>240</v>
      </c>
      <c r="E24" s="94"/>
      <c r="F24" s="274"/>
    </row>
    <row r="25" spans="1:6" ht="26" thickBot="1">
      <c r="A25" s="80" t="s">
        <v>243</v>
      </c>
      <c r="B25" s="99">
        <f>C23-65149</f>
        <v>1271</v>
      </c>
      <c r="C25" s="85">
        <f>C23-B25</f>
        <v>65149</v>
      </c>
      <c r="D25" s="80" t="s">
        <v>243</v>
      </c>
      <c r="E25" s="97">
        <f>F23-187337</f>
        <v>7387</v>
      </c>
      <c r="F25" s="85">
        <f>F23-E25</f>
        <v>187337</v>
      </c>
    </row>
    <row r="26" spans="1:6">
      <c r="A26" s="95" t="s">
        <v>240</v>
      </c>
      <c r="B26" s="82"/>
      <c r="C26" s="274"/>
      <c r="D26" s="95" t="s">
        <v>240</v>
      </c>
      <c r="E26" s="81"/>
      <c r="F26" s="274"/>
    </row>
    <row r="27" spans="1:6" ht="25.5" thickBot="1">
      <c r="A27" s="80" t="s">
        <v>244</v>
      </c>
      <c r="B27" s="99">
        <f>C25-64851</f>
        <v>298</v>
      </c>
      <c r="C27" s="85">
        <f>C25-B27</f>
        <v>64851</v>
      </c>
      <c r="D27" s="80" t="s">
        <v>244</v>
      </c>
      <c r="E27" s="97">
        <f>F25-184802</f>
        <v>2535</v>
      </c>
      <c r="F27" s="85">
        <f>F25-E27</f>
        <v>184802</v>
      </c>
    </row>
    <row r="28" spans="1:6">
      <c r="A28" s="95" t="s">
        <v>240</v>
      </c>
      <c r="B28" s="94"/>
      <c r="C28" s="274"/>
      <c r="D28" s="95" t="s">
        <v>240</v>
      </c>
      <c r="E28" s="94"/>
      <c r="F28" s="274"/>
    </row>
    <row r="29" spans="1:6" ht="15" thickBot="1">
      <c r="A29" s="80" t="s">
        <v>245</v>
      </c>
      <c r="B29" s="97">
        <f>C27-56866</f>
        <v>7985</v>
      </c>
      <c r="C29" s="85">
        <f>C27-B29</f>
        <v>56866</v>
      </c>
      <c r="D29" s="100" t="s">
        <v>245</v>
      </c>
      <c r="E29" s="97">
        <f>F27-163781</f>
        <v>21021</v>
      </c>
      <c r="F29" s="85">
        <f>F27-E29</f>
        <v>163781</v>
      </c>
    </row>
    <row r="30" spans="1:6">
      <c r="A30" s="101" t="s">
        <v>240</v>
      </c>
      <c r="B30" s="94"/>
      <c r="C30" s="274"/>
      <c r="D30" s="101" t="s">
        <v>240</v>
      </c>
      <c r="E30" s="94"/>
      <c r="F30" s="274"/>
    </row>
    <row r="31" spans="1:6" ht="15" thickBot="1">
      <c r="A31" s="102" t="s">
        <v>246</v>
      </c>
      <c r="B31" s="97">
        <f>C29-56854</f>
        <v>12</v>
      </c>
      <c r="C31" s="85">
        <f>C29-B31</f>
        <v>56854</v>
      </c>
      <c r="D31" s="102" t="s">
        <v>246</v>
      </c>
      <c r="E31" s="97">
        <f>F29-163346</f>
        <v>435</v>
      </c>
      <c r="F31" s="85">
        <f>F29-E31</f>
        <v>163346</v>
      </c>
    </row>
    <row r="32" spans="1:6">
      <c r="A32" s="101" t="s">
        <v>240</v>
      </c>
      <c r="B32" s="94"/>
      <c r="C32" s="274"/>
      <c r="D32" s="101" t="s">
        <v>240</v>
      </c>
      <c r="E32" s="94"/>
      <c r="F32" s="274"/>
    </row>
    <row r="33" spans="1:6" ht="15" thickBot="1">
      <c r="A33" s="102" t="s">
        <v>247</v>
      </c>
      <c r="B33" s="97">
        <v>0</v>
      </c>
      <c r="C33" s="85">
        <f>C31-B33</f>
        <v>56854</v>
      </c>
      <c r="D33" s="102" t="s">
        <v>247</v>
      </c>
      <c r="E33" s="97">
        <f>F31-129318</f>
        <v>34028</v>
      </c>
      <c r="F33" s="85">
        <f>F31-E33</f>
        <v>129318</v>
      </c>
    </row>
    <row r="34" spans="1:6">
      <c r="A34" s="103"/>
      <c r="C34" s="274"/>
      <c r="D34" s="103"/>
    </row>
    <row r="35" spans="1:6">
      <c r="A35" s="104" t="s">
        <v>248</v>
      </c>
      <c r="B35" s="105">
        <f>B18+E18</f>
        <v>186172</v>
      </c>
      <c r="C35" s="274"/>
      <c r="D35" s="274"/>
    </row>
    <row r="36" spans="1:6">
      <c r="A36" s="274"/>
      <c r="C36" s="274"/>
      <c r="D36" s="274"/>
    </row>
    <row r="37" spans="1:6">
      <c r="A37" s="399" t="s">
        <v>249</v>
      </c>
      <c r="B37" s="76">
        <f>B16-B17</f>
        <v>9040</v>
      </c>
      <c r="C37" s="274"/>
      <c r="D37" s="27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I16"/>
  <sheetViews>
    <sheetView workbookViewId="0"/>
  </sheetViews>
  <sheetFormatPr defaultColWidth="9.1796875" defaultRowHeight="12.5"/>
  <cols>
    <col min="1" max="1" width="20.26953125" style="1" customWidth="1"/>
    <col min="2" max="2" width="14.54296875" style="1" customWidth="1"/>
    <col min="3" max="3" width="14.7265625" style="1" customWidth="1"/>
    <col min="4" max="4" width="16.54296875" style="1" customWidth="1"/>
    <col min="5" max="5" width="16.1796875" style="1" customWidth="1"/>
    <col min="6" max="6" width="21.81640625" style="1" customWidth="1"/>
    <col min="7" max="16384" width="9.1796875" style="1"/>
  </cols>
  <sheetData>
    <row r="1" spans="1:9" s="14" customFormat="1" ht="12.75" customHeight="1">
      <c r="A1" s="121" t="s">
        <v>312</v>
      </c>
      <c r="B1" s="122"/>
      <c r="C1" s="122"/>
      <c r="D1" s="122"/>
      <c r="E1" s="122"/>
      <c r="F1" s="122"/>
      <c r="G1" s="58"/>
      <c r="H1" s="58"/>
      <c r="I1" s="58"/>
    </row>
    <row r="2" spans="1:9" s="14" customFormat="1" ht="15" thickBot="1">
      <c r="A2"/>
      <c r="B2" s="106"/>
      <c r="C2" s="106"/>
      <c r="D2" s="106"/>
      <c r="E2" s="106"/>
      <c r="F2" s="106"/>
      <c r="G2" s="58"/>
      <c r="H2" s="58"/>
      <c r="I2" s="58"/>
    </row>
    <row r="3" spans="1:9">
      <c r="A3" s="107"/>
      <c r="B3" s="108"/>
      <c r="C3" s="108"/>
      <c r="D3" s="108"/>
      <c r="E3" s="108"/>
      <c r="F3" s="108" t="s">
        <v>251</v>
      </c>
    </row>
    <row r="4" spans="1:9">
      <c r="A4" s="109"/>
      <c r="B4" s="110" t="s">
        <v>252</v>
      </c>
      <c r="C4" s="110" t="s">
        <v>253</v>
      </c>
      <c r="D4" s="110" t="s">
        <v>254</v>
      </c>
      <c r="E4" s="110" t="s">
        <v>255</v>
      </c>
      <c r="F4" s="110" t="s">
        <v>256</v>
      </c>
    </row>
    <row r="5" spans="1:9" ht="13" thickBot="1">
      <c r="A5" s="109"/>
      <c r="B5" s="110" t="s">
        <v>257</v>
      </c>
      <c r="C5" s="110" t="s">
        <v>258</v>
      </c>
      <c r="D5" s="110" t="s">
        <v>258</v>
      </c>
      <c r="E5" s="110" t="s">
        <v>258</v>
      </c>
      <c r="F5" s="110" t="s">
        <v>259</v>
      </c>
    </row>
    <row r="6" spans="1:9">
      <c r="A6" s="112" t="s">
        <v>260</v>
      </c>
      <c r="B6" s="113">
        <v>2224220</v>
      </c>
      <c r="C6" s="113">
        <v>79905</v>
      </c>
      <c r="D6" s="113">
        <v>70865</v>
      </c>
      <c r="E6" s="113">
        <v>56854</v>
      </c>
      <c r="F6" s="114">
        <v>9040</v>
      </c>
    </row>
    <row r="7" spans="1:9">
      <c r="A7" s="115" t="s">
        <v>261</v>
      </c>
      <c r="B7" s="111" t="s">
        <v>262</v>
      </c>
      <c r="C7" s="111" t="s">
        <v>263</v>
      </c>
      <c r="D7" s="111" t="s">
        <v>264</v>
      </c>
      <c r="E7" s="111" t="s">
        <v>265</v>
      </c>
      <c r="F7" s="116" t="s">
        <v>266</v>
      </c>
    </row>
    <row r="8" spans="1:9">
      <c r="A8" s="115" t="s">
        <v>267</v>
      </c>
      <c r="B8" s="111" t="s">
        <v>268</v>
      </c>
      <c r="C8" s="111" t="s">
        <v>269</v>
      </c>
      <c r="D8" s="111" t="s">
        <v>270</v>
      </c>
      <c r="E8" s="111" t="s">
        <v>271</v>
      </c>
      <c r="F8" s="116" t="s">
        <v>272</v>
      </c>
    </row>
    <row r="9" spans="1:9">
      <c r="A9" s="115" t="s">
        <v>273</v>
      </c>
      <c r="B9" s="111"/>
      <c r="C9" s="111"/>
      <c r="D9" s="111"/>
      <c r="E9" s="111"/>
      <c r="F9" s="116"/>
    </row>
    <row r="10" spans="1:9">
      <c r="A10" s="115" t="s">
        <v>274</v>
      </c>
      <c r="B10" s="111" t="s">
        <v>275</v>
      </c>
      <c r="C10" s="111"/>
      <c r="D10" s="111"/>
      <c r="E10" s="111"/>
      <c r="F10" s="116"/>
    </row>
    <row r="11" spans="1:9">
      <c r="A11" s="117" t="s">
        <v>276</v>
      </c>
      <c r="B11" s="111" t="s">
        <v>277</v>
      </c>
      <c r="C11" s="111" t="s">
        <v>278</v>
      </c>
      <c r="D11" s="111" t="s">
        <v>279</v>
      </c>
      <c r="E11" s="111" t="s">
        <v>280</v>
      </c>
      <c r="F11" s="116" t="s">
        <v>281</v>
      </c>
    </row>
    <row r="12" spans="1:9">
      <c r="A12" s="117" t="s">
        <v>282</v>
      </c>
      <c r="B12" s="111" t="s">
        <v>283</v>
      </c>
      <c r="C12" s="111" t="s">
        <v>284</v>
      </c>
      <c r="D12" s="111" t="s">
        <v>285</v>
      </c>
      <c r="E12" s="111" t="s">
        <v>286</v>
      </c>
      <c r="F12" s="116" t="s">
        <v>287</v>
      </c>
    </row>
    <row r="13" spans="1:9">
      <c r="A13" s="117" t="s">
        <v>288</v>
      </c>
      <c r="B13" s="111" t="s">
        <v>289</v>
      </c>
      <c r="C13" s="111" t="s">
        <v>290</v>
      </c>
      <c r="D13" s="111" t="s">
        <v>291</v>
      </c>
      <c r="E13" s="111" t="s">
        <v>292</v>
      </c>
      <c r="F13" s="116" t="s">
        <v>293</v>
      </c>
    </row>
    <row r="14" spans="1:9">
      <c r="A14" s="117" t="s">
        <v>294</v>
      </c>
      <c r="B14" s="111" t="s">
        <v>295</v>
      </c>
      <c r="C14" s="111" t="s">
        <v>296</v>
      </c>
      <c r="D14" s="111" t="s">
        <v>297</v>
      </c>
      <c r="E14" s="111" t="s">
        <v>298</v>
      </c>
      <c r="F14" s="116" t="s">
        <v>299</v>
      </c>
    </row>
    <row r="15" spans="1:9">
      <c r="A15" s="117" t="s">
        <v>300</v>
      </c>
      <c r="B15" s="111" t="s">
        <v>301</v>
      </c>
      <c r="C15" s="111" t="s">
        <v>302</v>
      </c>
      <c r="D15" s="111" t="s">
        <v>303</v>
      </c>
      <c r="E15" s="111" t="s">
        <v>304</v>
      </c>
      <c r="F15" s="116" t="s">
        <v>305</v>
      </c>
    </row>
    <row r="16" spans="1:9" ht="13" thickBot="1">
      <c r="A16" s="118" t="s">
        <v>306</v>
      </c>
      <c r="B16" s="119" t="s">
        <v>307</v>
      </c>
      <c r="C16" s="119" t="s">
        <v>308</v>
      </c>
      <c r="D16" s="119" t="s">
        <v>309</v>
      </c>
      <c r="E16" s="119" t="s">
        <v>310</v>
      </c>
      <c r="F16" s="120"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I57"/>
  <sheetViews>
    <sheetView topLeftCell="A25" workbookViewId="0">
      <selection activeCell="J11" sqref="J11"/>
    </sheetView>
  </sheetViews>
  <sheetFormatPr defaultColWidth="9.1796875" defaultRowHeight="12.5"/>
  <cols>
    <col min="1" max="1" width="51.54296875" style="1" customWidth="1"/>
    <col min="2" max="2" width="14.7265625" style="1" bestFit="1" customWidth="1"/>
    <col min="3" max="3" width="13.7265625" style="1" bestFit="1" customWidth="1"/>
    <col min="4" max="4" width="14.7265625" style="1" bestFit="1" customWidth="1"/>
    <col min="5" max="5" width="7.453125" style="1" bestFit="1" customWidth="1"/>
    <col min="6" max="16384" width="9.1796875" style="1"/>
  </cols>
  <sheetData>
    <row r="1" spans="1:9" s="14" customFormat="1" ht="14.5">
      <c r="A1" s="142" t="s">
        <v>495</v>
      </c>
      <c r="B1" s="143"/>
      <c r="C1" s="143"/>
      <c r="D1" s="143"/>
      <c r="E1" s="143"/>
      <c r="F1" s="58"/>
      <c r="G1" s="58"/>
      <c r="H1" s="58"/>
      <c r="I1" s="58"/>
    </row>
    <row r="2" spans="1:9" s="14" customFormat="1" ht="15" thickBot="1">
      <c r="A2" s="125"/>
      <c r="B2"/>
      <c r="C2"/>
      <c r="D2"/>
      <c r="E2"/>
      <c r="F2" s="58"/>
      <c r="G2" s="58"/>
      <c r="H2" s="58"/>
      <c r="I2" s="58"/>
    </row>
    <row r="3" spans="1:9" ht="14.5">
      <c r="A3" s="155"/>
      <c r="B3" s="416" t="s">
        <v>315</v>
      </c>
      <c r="C3" s="416"/>
      <c r="D3" s="416"/>
      <c r="E3" s="417"/>
    </row>
    <row r="4" spans="1:9" ht="15" thickBot="1">
      <c r="A4" s="156" t="s">
        <v>27</v>
      </c>
      <c r="B4" s="158" t="s">
        <v>316</v>
      </c>
      <c r="C4" s="158" t="s">
        <v>317</v>
      </c>
      <c r="D4" s="158" t="s">
        <v>318</v>
      </c>
      <c r="E4" s="153" t="s">
        <v>319</v>
      </c>
    </row>
    <row r="5" spans="1:9" ht="14.5">
      <c r="A5" s="155" t="s">
        <v>260</v>
      </c>
      <c r="B5" s="159" t="s">
        <v>320</v>
      </c>
      <c r="C5" s="159" t="s">
        <v>321</v>
      </c>
      <c r="D5" s="159" t="s">
        <v>322</v>
      </c>
      <c r="E5" s="160" t="s">
        <v>323</v>
      </c>
    </row>
    <row r="6" spans="1:9" ht="14.5">
      <c r="A6" s="154" t="s">
        <v>324</v>
      </c>
      <c r="B6" s="149" t="s">
        <v>325</v>
      </c>
      <c r="C6" s="149" t="s">
        <v>326</v>
      </c>
      <c r="D6" s="149" t="s">
        <v>327</v>
      </c>
      <c r="E6" s="150" t="s">
        <v>328</v>
      </c>
    </row>
    <row r="7" spans="1:9" ht="14.5">
      <c r="A7" s="138" t="s">
        <v>329</v>
      </c>
      <c r="B7" s="130" t="s">
        <v>330</v>
      </c>
      <c r="C7" s="130" t="s">
        <v>331</v>
      </c>
      <c r="D7" s="130" t="s">
        <v>332</v>
      </c>
      <c r="E7" s="131" t="s">
        <v>328</v>
      </c>
    </row>
    <row r="8" spans="1:9" ht="14.5">
      <c r="A8" s="138" t="s">
        <v>333</v>
      </c>
      <c r="B8" s="130" t="s">
        <v>334</v>
      </c>
      <c r="C8" s="130" t="s">
        <v>335</v>
      </c>
      <c r="D8" s="130" t="s">
        <v>336</v>
      </c>
      <c r="E8" s="131" t="s">
        <v>328</v>
      </c>
    </row>
    <row r="9" spans="1:9" ht="14.5">
      <c r="A9" s="138" t="s">
        <v>337</v>
      </c>
      <c r="B9" s="130" t="s">
        <v>338</v>
      </c>
      <c r="C9" s="130" t="s">
        <v>271</v>
      </c>
      <c r="D9" s="130" t="s">
        <v>339</v>
      </c>
      <c r="E9" s="131" t="s">
        <v>328</v>
      </c>
    </row>
    <row r="10" spans="1:9" ht="14.5">
      <c r="A10" s="138" t="s">
        <v>340</v>
      </c>
      <c r="B10" s="132"/>
      <c r="C10" s="132"/>
      <c r="D10" s="132"/>
      <c r="E10" s="133"/>
    </row>
    <row r="11" spans="1:9" ht="14.5">
      <c r="A11" s="138" t="s">
        <v>341</v>
      </c>
      <c r="B11" s="130" t="s">
        <v>342</v>
      </c>
      <c r="C11" s="130" t="s">
        <v>343</v>
      </c>
      <c r="D11" s="130" t="s">
        <v>344</v>
      </c>
      <c r="E11" s="131" t="s">
        <v>328</v>
      </c>
    </row>
    <row r="12" spans="1:9" ht="14.5">
      <c r="A12" s="138" t="s">
        <v>345</v>
      </c>
      <c r="B12" s="130" t="s">
        <v>346</v>
      </c>
      <c r="C12" s="130" t="s">
        <v>347</v>
      </c>
      <c r="D12" s="130" t="s">
        <v>348</v>
      </c>
      <c r="E12" s="131" t="s">
        <v>323</v>
      </c>
    </row>
    <row r="13" spans="1:9" ht="14.5">
      <c r="A13" s="138" t="s">
        <v>349</v>
      </c>
      <c r="B13" s="130" t="s">
        <v>350</v>
      </c>
      <c r="C13" s="130" t="s">
        <v>351</v>
      </c>
      <c r="D13" s="130" t="s">
        <v>352</v>
      </c>
      <c r="E13" s="131" t="s">
        <v>323</v>
      </c>
    </row>
    <row r="14" spans="1:9" ht="14.5">
      <c r="A14" s="138" t="s">
        <v>353</v>
      </c>
      <c r="B14" s="130" t="s">
        <v>354</v>
      </c>
      <c r="C14" s="130" t="s">
        <v>355</v>
      </c>
      <c r="D14" s="130" t="s">
        <v>356</v>
      </c>
      <c r="E14" s="131" t="s">
        <v>323</v>
      </c>
    </row>
    <row r="15" spans="1:9" ht="14.5">
      <c r="A15" s="138" t="s">
        <v>357</v>
      </c>
      <c r="B15" s="130" t="s">
        <v>358</v>
      </c>
      <c r="C15" s="130" t="s">
        <v>359</v>
      </c>
      <c r="D15" s="130" t="s">
        <v>360</v>
      </c>
      <c r="E15" s="131" t="s">
        <v>323</v>
      </c>
    </row>
    <row r="16" spans="1:9" ht="14.5">
      <c r="A16" s="138" t="s">
        <v>361</v>
      </c>
      <c r="B16" s="130" t="s">
        <v>362</v>
      </c>
      <c r="C16" s="130" t="s">
        <v>363</v>
      </c>
      <c r="D16" s="130" t="s">
        <v>364</v>
      </c>
      <c r="E16" s="131" t="s">
        <v>323</v>
      </c>
    </row>
    <row r="17" spans="1:5" ht="14.5">
      <c r="A17" s="138" t="s">
        <v>365</v>
      </c>
      <c r="B17" s="130" t="s">
        <v>366</v>
      </c>
      <c r="C17" s="130" t="s">
        <v>367</v>
      </c>
      <c r="D17" s="130" t="s">
        <v>368</v>
      </c>
      <c r="E17" s="131" t="s">
        <v>323</v>
      </c>
    </row>
    <row r="18" spans="1:5" ht="14.5">
      <c r="A18" s="138" t="s">
        <v>369</v>
      </c>
      <c r="B18" s="130"/>
      <c r="C18" s="130"/>
      <c r="D18" s="130"/>
      <c r="E18" s="131"/>
    </row>
    <row r="19" spans="1:5" ht="14.5">
      <c r="A19" s="138" t="s">
        <v>345</v>
      </c>
      <c r="B19" s="130" t="s">
        <v>370</v>
      </c>
      <c r="C19" s="130" t="s">
        <v>371</v>
      </c>
      <c r="D19" s="130" t="s">
        <v>372</v>
      </c>
      <c r="E19" s="131" t="s">
        <v>328</v>
      </c>
    </row>
    <row r="20" spans="1:5" ht="14.5">
      <c r="A20" s="138" t="s">
        <v>349</v>
      </c>
      <c r="B20" s="130" t="s">
        <v>373</v>
      </c>
      <c r="C20" s="130" t="s">
        <v>374</v>
      </c>
      <c r="D20" s="130" t="s">
        <v>375</v>
      </c>
      <c r="E20" s="131" t="s">
        <v>323</v>
      </c>
    </row>
    <row r="21" spans="1:5" ht="14.5">
      <c r="A21" s="138" t="s">
        <v>353</v>
      </c>
      <c r="B21" s="130" t="s">
        <v>376</v>
      </c>
      <c r="C21" s="130" t="s">
        <v>377</v>
      </c>
      <c r="D21" s="130" t="s">
        <v>378</v>
      </c>
      <c r="E21" s="131" t="s">
        <v>323</v>
      </c>
    </row>
    <row r="22" spans="1:5" ht="14.5">
      <c r="A22" s="138" t="s">
        <v>357</v>
      </c>
      <c r="B22" s="130" t="s">
        <v>379</v>
      </c>
      <c r="C22" s="130" t="s">
        <v>380</v>
      </c>
      <c r="D22" s="130" t="s">
        <v>381</v>
      </c>
      <c r="E22" s="131" t="s">
        <v>323</v>
      </c>
    </row>
    <row r="23" spans="1:5" ht="14.5">
      <c r="A23" s="138" t="s">
        <v>361</v>
      </c>
      <c r="B23" s="130" t="s">
        <v>382</v>
      </c>
      <c r="C23" s="130" t="s">
        <v>383</v>
      </c>
      <c r="D23" s="130" t="s">
        <v>384</v>
      </c>
      <c r="E23" s="131" t="s">
        <v>323</v>
      </c>
    </row>
    <row r="24" spans="1:5" ht="14.5">
      <c r="A24" s="138" t="s">
        <v>365</v>
      </c>
      <c r="B24" s="130" t="s">
        <v>385</v>
      </c>
      <c r="C24" s="130" t="s">
        <v>386</v>
      </c>
      <c r="D24" s="130" t="s">
        <v>387</v>
      </c>
      <c r="E24" s="131" t="s">
        <v>323</v>
      </c>
    </row>
    <row r="25" spans="1:5" ht="14.5">
      <c r="A25" s="138" t="s">
        <v>388</v>
      </c>
      <c r="B25" s="130" t="s">
        <v>389</v>
      </c>
      <c r="C25" s="130" t="s">
        <v>390</v>
      </c>
      <c r="D25" s="130" t="s">
        <v>391</v>
      </c>
      <c r="E25" s="131" t="s">
        <v>328</v>
      </c>
    </row>
    <row r="26" spans="1:5" ht="14.5">
      <c r="A26" s="139" t="s">
        <v>392</v>
      </c>
      <c r="B26" s="132"/>
      <c r="C26" s="132"/>
      <c r="D26" s="132"/>
      <c r="E26" s="133"/>
    </row>
    <row r="27" spans="1:5" ht="14.5">
      <c r="A27" s="140" t="s">
        <v>393</v>
      </c>
      <c r="B27" s="130" t="s">
        <v>394</v>
      </c>
      <c r="C27" s="130" t="s">
        <v>395</v>
      </c>
      <c r="D27" s="130" t="s">
        <v>396</v>
      </c>
      <c r="E27" s="131" t="s">
        <v>328</v>
      </c>
    </row>
    <row r="28" spans="1:5" ht="14.5">
      <c r="A28" s="140" t="s">
        <v>397</v>
      </c>
      <c r="B28" s="130" t="s">
        <v>398</v>
      </c>
      <c r="C28" s="130" t="s">
        <v>399</v>
      </c>
      <c r="D28" s="130" t="s">
        <v>400</v>
      </c>
      <c r="E28" s="131" t="s">
        <v>323</v>
      </c>
    </row>
    <row r="29" spans="1:5" ht="14.5">
      <c r="A29" s="140" t="s">
        <v>401</v>
      </c>
      <c r="B29" s="130" t="s">
        <v>402</v>
      </c>
      <c r="C29" s="130" t="s">
        <v>403</v>
      </c>
      <c r="D29" s="130" t="s">
        <v>404</v>
      </c>
      <c r="E29" s="131" t="s">
        <v>323</v>
      </c>
    </row>
    <row r="30" spans="1:5" ht="14.5">
      <c r="A30" s="140" t="s">
        <v>405</v>
      </c>
      <c r="B30" s="130" t="s">
        <v>406</v>
      </c>
      <c r="C30" s="130" t="s">
        <v>407</v>
      </c>
      <c r="D30" s="130" t="s">
        <v>408</v>
      </c>
      <c r="E30" s="131" t="s">
        <v>323</v>
      </c>
    </row>
    <row r="31" spans="1:5" ht="14.5">
      <c r="A31" s="140" t="s">
        <v>409</v>
      </c>
      <c r="B31" s="130" t="s">
        <v>410</v>
      </c>
      <c r="C31" s="130" t="s">
        <v>411</v>
      </c>
      <c r="D31" s="130" t="s">
        <v>412</v>
      </c>
      <c r="E31" s="131" t="s">
        <v>323</v>
      </c>
    </row>
    <row r="32" spans="1:5" ht="14.5">
      <c r="A32" s="140" t="s">
        <v>413</v>
      </c>
      <c r="B32" s="130" t="s">
        <v>414</v>
      </c>
      <c r="C32" s="130" t="s">
        <v>415</v>
      </c>
      <c r="D32" s="130" t="s">
        <v>416</v>
      </c>
      <c r="E32" s="131" t="s">
        <v>323</v>
      </c>
    </row>
    <row r="33" spans="1:5" ht="14.5">
      <c r="A33" s="140" t="s">
        <v>417</v>
      </c>
      <c r="B33" s="130" t="s">
        <v>418</v>
      </c>
      <c r="C33" s="130" t="s">
        <v>419</v>
      </c>
      <c r="D33" s="130" t="s">
        <v>420</v>
      </c>
      <c r="E33" s="131" t="s">
        <v>323</v>
      </c>
    </row>
    <row r="34" spans="1:5" ht="14.5">
      <c r="A34" s="140" t="s">
        <v>421</v>
      </c>
      <c r="B34" s="130" t="s">
        <v>422</v>
      </c>
      <c r="C34" s="130" t="s">
        <v>423</v>
      </c>
      <c r="D34" s="130" t="s">
        <v>424</v>
      </c>
      <c r="E34" s="131" t="s">
        <v>323</v>
      </c>
    </row>
    <row r="35" spans="1:5" ht="14.5">
      <c r="A35" s="140" t="s">
        <v>425</v>
      </c>
      <c r="B35" s="130" t="s">
        <v>426</v>
      </c>
      <c r="C35" s="130" t="s">
        <v>427</v>
      </c>
      <c r="D35" s="130" t="s">
        <v>428</v>
      </c>
      <c r="E35" s="131" t="s">
        <v>323</v>
      </c>
    </row>
    <row r="36" spans="1:5" ht="14.5">
      <c r="A36" s="140" t="s">
        <v>429</v>
      </c>
      <c r="B36" s="130" t="s">
        <v>430</v>
      </c>
      <c r="C36" s="130" t="s">
        <v>431</v>
      </c>
      <c r="D36" s="130" t="s">
        <v>432</v>
      </c>
      <c r="E36" s="131" t="s">
        <v>323</v>
      </c>
    </row>
    <row r="37" spans="1:5" ht="14.5">
      <c r="A37" s="140" t="s">
        <v>433</v>
      </c>
      <c r="B37" s="130" t="s">
        <v>434</v>
      </c>
      <c r="C37" s="130" t="s">
        <v>435</v>
      </c>
      <c r="D37" s="130" t="s">
        <v>436</v>
      </c>
      <c r="E37" s="131" t="s">
        <v>323</v>
      </c>
    </row>
    <row r="38" spans="1:5" ht="14.5">
      <c r="A38" s="138" t="s">
        <v>437</v>
      </c>
      <c r="B38" s="132"/>
      <c r="C38" s="132"/>
      <c r="D38" s="132"/>
      <c r="E38" s="133"/>
    </row>
    <row r="39" spans="1:5" ht="14.5">
      <c r="A39" s="138" t="s">
        <v>417</v>
      </c>
      <c r="B39" s="130" t="s">
        <v>438</v>
      </c>
      <c r="C39" s="130" t="s">
        <v>439</v>
      </c>
      <c r="D39" s="130" t="s">
        <v>440</v>
      </c>
      <c r="E39" s="131" t="s">
        <v>328</v>
      </c>
    </row>
    <row r="40" spans="1:5" ht="14.5">
      <c r="A40" s="138" t="s">
        <v>421</v>
      </c>
      <c r="B40" s="130" t="s">
        <v>441</v>
      </c>
      <c r="C40" s="130" t="s">
        <v>442</v>
      </c>
      <c r="D40" s="130" t="s">
        <v>443</v>
      </c>
      <c r="E40" s="131" t="s">
        <v>323</v>
      </c>
    </row>
    <row r="41" spans="1:5" ht="14.5">
      <c r="A41" s="138" t="s">
        <v>425</v>
      </c>
      <c r="B41" s="130" t="s">
        <v>444</v>
      </c>
      <c r="C41" s="130" t="s">
        <v>445</v>
      </c>
      <c r="D41" s="130" t="s">
        <v>446</v>
      </c>
      <c r="E41" s="131" t="s">
        <v>323</v>
      </c>
    </row>
    <row r="42" spans="1:5" ht="14.5">
      <c r="A42" s="138" t="s">
        <v>429</v>
      </c>
      <c r="B42" s="130" t="s">
        <v>447</v>
      </c>
      <c r="C42" s="130" t="s">
        <v>448</v>
      </c>
      <c r="D42" s="130" t="s">
        <v>449</v>
      </c>
      <c r="E42" s="131" t="s">
        <v>323</v>
      </c>
    </row>
    <row r="43" spans="1:5" ht="14.5">
      <c r="A43" s="138" t="s">
        <v>433</v>
      </c>
      <c r="B43" s="130" t="s">
        <v>450</v>
      </c>
      <c r="C43" s="130" t="s">
        <v>451</v>
      </c>
      <c r="D43" s="130" t="s">
        <v>452</v>
      </c>
      <c r="E43" s="131" t="s">
        <v>323</v>
      </c>
    </row>
    <row r="44" spans="1:5" ht="14.5">
      <c r="A44" s="138" t="s">
        <v>453</v>
      </c>
      <c r="B44" s="132"/>
      <c r="C44" s="132"/>
      <c r="D44" s="132"/>
      <c r="E44" s="133"/>
    </row>
    <row r="45" spans="1:5" ht="14.5">
      <c r="A45" s="138" t="s">
        <v>454</v>
      </c>
      <c r="B45" s="130" t="s">
        <v>455</v>
      </c>
      <c r="C45" s="130" t="s">
        <v>456</v>
      </c>
      <c r="D45" s="130" t="s">
        <v>457</v>
      </c>
      <c r="E45" s="131" t="s">
        <v>328</v>
      </c>
    </row>
    <row r="46" spans="1:5" ht="14.5">
      <c r="A46" s="138" t="s">
        <v>458</v>
      </c>
      <c r="B46" s="130" t="s">
        <v>459</v>
      </c>
      <c r="C46" s="130" t="s">
        <v>460</v>
      </c>
      <c r="D46" s="130" t="s">
        <v>461</v>
      </c>
      <c r="E46" s="131" t="s">
        <v>323</v>
      </c>
    </row>
    <row r="47" spans="1:5" ht="14.5">
      <c r="A47" s="138" t="s">
        <v>462</v>
      </c>
      <c r="B47" s="130" t="s">
        <v>463</v>
      </c>
      <c r="C47" s="130" t="s">
        <v>464</v>
      </c>
      <c r="D47" s="130" t="s">
        <v>465</v>
      </c>
      <c r="E47" s="131" t="s">
        <v>323</v>
      </c>
    </row>
    <row r="48" spans="1:5" ht="14.5">
      <c r="A48" s="138" t="s">
        <v>466</v>
      </c>
      <c r="B48" s="130" t="s">
        <v>467</v>
      </c>
      <c r="C48" s="130" t="s">
        <v>468</v>
      </c>
      <c r="D48" s="130" t="s">
        <v>469</v>
      </c>
      <c r="E48" s="131" t="s">
        <v>323</v>
      </c>
    </row>
    <row r="49" spans="1:5" ht="14.5">
      <c r="A49" s="138" t="s">
        <v>470</v>
      </c>
      <c r="B49" s="130" t="s">
        <v>471</v>
      </c>
      <c r="C49" s="130" t="s">
        <v>472</v>
      </c>
      <c r="D49" s="130" t="s">
        <v>473</v>
      </c>
      <c r="E49" s="131" t="s">
        <v>323</v>
      </c>
    </row>
    <row r="50" spans="1:5" ht="14.5">
      <c r="A50" s="138" t="s">
        <v>474</v>
      </c>
      <c r="B50" s="132"/>
      <c r="C50" s="132"/>
      <c r="D50" s="132"/>
      <c r="E50" s="133"/>
    </row>
    <row r="51" spans="1:5" ht="14.5">
      <c r="A51" s="138" t="s">
        <v>475</v>
      </c>
      <c r="B51" s="130" t="s">
        <v>476</v>
      </c>
      <c r="C51" s="130" t="s">
        <v>477</v>
      </c>
      <c r="D51" s="130" t="s">
        <v>478</v>
      </c>
      <c r="E51" s="131" t="s">
        <v>328</v>
      </c>
    </row>
    <row r="52" spans="1:5" ht="14.5">
      <c r="A52" s="138" t="s">
        <v>479</v>
      </c>
      <c r="B52" s="130" t="s">
        <v>480</v>
      </c>
      <c r="C52" s="130" t="s">
        <v>481</v>
      </c>
      <c r="D52" s="130" t="s">
        <v>482</v>
      </c>
      <c r="E52" s="131" t="s">
        <v>323</v>
      </c>
    </row>
    <row r="53" spans="1:5" ht="14.5">
      <c r="A53" s="138" t="s">
        <v>483</v>
      </c>
      <c r="B53" s="130" t="s">
        <v>484</v>
      </c>
      <c r="C53" s="130" t="s">
        <v>485</v>
      </c>
      <c r="D53" s="130" t="s">
        <v>486</v>
      </c>
      <c r="E53" s="131" t="s">
        <v>323</v>
      </c>
    </row>
    <row r="54" spans="1:5" ht="14.5">
      <c r="A54" s="138" t="s">
        <v>458</v>
      </c>
      <c r="B54" s="130" t="s">
        <v>487</v>
      </c>
      <c r="C54" s="130" t="s">
        <v>488</v>
      </c>
      <c r="D54" s="130" t="s">
        <v>489</v>
      </c>
      <c r="E54" s="131" t="s">
        <v>323</v>
      </c>
    </row>
    <row r="55" spans="1:5" ht="15" thickBot="1">
      <c r="A55" s="141" t="s">
        <v>490</v>
      </c>
      <c r="B55" s="135" t="s">
        <v>491</v>
      </c>
      <c r="C55" s="135" t="s">
        <v>492</v>
      </c>
      <c r="D55" s="135" t="s">
        <v>493</v>
      </c>
      <c r="E55" s="136" t="s">
        <v>323</v>
      </c>
    </row>
    <row r="56" spans="1:5" ht="14.5">
      <c r="A56" s="137" t="s">
        <v>494</v>
      </c>
      <c r="B56"/>
      <c r="C56"/>
      <c r="D56"/>
      <c r="E56"/>
    </row>
    <row r="57" spans="1:5" ht="14.5">
      <c r="A57" s="125"/>
      <c r="B57"/>
      <c r="C57"/>
      <c r="D57"/>
      <c r="E57"/>
    </row>
  </sheetData>
  <mergeCells count="1">
    <mergeCell ref="B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I20"/>
  <sheetViews>
    <sheetView workbookViewId="0">
      <selection activeCell="L20" sqref="L20"/>
    </sheetView>
  </sheetViews>
  <sheetFormatPr defaultColWidth="9.1796875" defaultRowHeight="14.5"/>
  <cols>
    <col min="1" max="1" width="42.26953125" bestFit="1" customWidth="1"/>
    <col min="2" max="4" width="13.7265625" bestFit="1" customWidth="1"/>
    <col min="5" max="5" width="7.453125" customWidth="1"/>
    <col min="6" max="16384" width="9.1796875" style="1"/>
  </cols>
  <sheetData>
    <row r="1" spans="1:9" s="14" customFormat="1" ht="12.75" customHeight="1">
      <c r="A1" s="148" t="s">
        <v>554</v>
      </c>
      <c r="B1" s="143"/>
      <c r="C1" s="143"/>
      <c r="D1" s="143"/>
      <c r="E1" s="143"/>
      <c r="F1" s="58"/>
      <c r="G1" s="58"/>
      <c r="H1" s="58"/>
      <c r="I1" s="58"/>
    </row>
    <row r="2" spans="1:9" s="14" customFormat="1" ht="15" thickBot="1">
      <c r="A2"/>
      <c r="B2"/>
      <c r="C2"/>
      <c r="D2"/>
      <c r="E2"/>
      <c r="F2" s="58"/>
      <c r="G2" s="58"/>
      <c r="H2" s="58"/>
      <c r="I2" s="58"/>
    </row>
    <row r="3" spans="1:9">
      <c r="A3" s="151"/>
      <c r="B3" s="416" t="s">
        <v>315</v>
      </c>
      <c r="C3" s="416"/>
      <c r="D3" s="416"/>
      <c r="E3" s="417"/>
    </row>
    <row r="4" spans="1:9" ht="15" thickBot="1">
      <c r="A4" s="152"/>
      <c r="B4" s="158" t="s">
        <v>316</v>
      </c>
      <c r="C4" s="158" t="s">
        <v>317</v>
      </c>
      <c r="D4" s="158" t="s">
        <v>318</v>
      </c>
      <c r="E4" s="153" t="s">
        <v>319</v>
      </c>
    </row>
    <row r="5" spans="1:9">
      <c r="A5" s="161" t="s">
        <v>497</v>
      </c>
      <c r="B5" s="157" t="s">
        <v>320</v>
      </c>
      <c r="C5" s="157" t="s">
        <v>321</v>
      </c>
      <c r="D5" s="157" t="s">
        <v>322</v>
      </c>
      <c r="E5" s="162"/>
    </row>
    <row r="6" spans="1:9">
      <c r="A6" s="146" t="s">
        <v>498</v>
      </c>
      <c r="B6" s="130" t="s">
        <v>499</v>
      </c>
      <c r="C6" s="130" t="s">
        <v>500</v>
      </c>
      <c r="D6" s="130" t="s">
        <v>501</v>
      </c>
      <c r="E6" s="131" t="s">
        <v>328</v>
      </c>
    </row>
    <row r="7" spans="1:9">
      <c r="A7" s="146" t="s">
        <v>502</v>
      </c>
      <c r="B7" s="130" t="s">
        <v>503</v>
      </c>
      <c r="C7" s="130" t="s">
        <v>504</v>
      </c>
      <c r="D7" s="130" t="s">
        <v>505</v>
      </c>
      <c r="E7" s="131" t="s">
        <v>323</v>
      </c>
    </row>
    <row r="8" spans="1:9">
      <c r="A8" s="146" t="s">
        <v>506</v>
      </c>
      <c r="B8" s="130" t="s">
        <v>507</v>
      </c>
      <c r="C8" s="130" t="s">
        <v>508</v>
      </c>
      <c r="D8" s="130" t="s">
        <v>509</v>
      </c>
      <c r="E8" s="131" t="s">
        <v>323</v>
      </c>
    </row>
    <row r="9" spans="1:9">
      <c r="A9" s="146" t="s">
        <v>510</v>
      </c>
      <c r="B9" s="130" t="s">
        <v>511</v>
      </c>
      <c r="C9" s="130" t="s">
        <v>512</v>
      </c>
      <c r="D9" s="130" t="s">
        <v>513</v>
      </c>
      <c r="E9" s="131" t="s">
        <v>323</v>
      </c>
    </row>
    <row r="10" spans="1:9">
      <c r="A10" s="146" t="s">
        <v>514</v>
      </c>
      <c r="B10" s="130" t="s">
        <v>515</v>
      </c>
      <c r="C10" s="130" t="s">
        <v>516</v>
      </c>
      <c r="D10" s="130" t="s">
        <v>517</v>
      </c>
      <c r="E10" s="131" t="s">
        <v>323</v>
      </c>
    </row>
    <row r="11" spans="1:9">
      <c r="A11" s="146" t="s">
        <v>518</v>
      </c>
      <c r="B11" s="130" t="s">
        <v>519</v>
      </c>
      <c r="C11" s="130" t="s">
        <v>520</v>
      </c>
      <c r="D11" s="130" t="s">
        <v>521</v>
      </c>
      <c r="E11" s="131" t="s">
        <v>323</v>
      </c>
    </row>
    <row r="12" spans="1:9">
      <c r="A12" s="146" t="s">
        <v>522</v>
      </c>
      <c r="B12" s="130" t="s">
        <v>523</v>
      </c>
      <c r="C12" s="130" t="s">
        <v>524</v>
      </c>
      <c r="D12" s="130" t="s">
        <v>525</v>
      </c>
      <c r="E12" s="131" t="s">
        <v>323</v>
      </c>
    </row>
    <row r="13" spans="1:9">
      <c r="A13" s="146" t="s">
        <v>526</v>
      </c>
      <c r="B13" s="130" t="s">
        <v>527</v>
      </c>
      <c r="C13" s="130" t="s">
        <v>528</v>
      </c>
      <c r="D13" s="130" t="s">
        <v>529</v>
      </c>
      <c r="E13" s="131" t="s">
        <v>323</v>
      </c>
    </row>
    <row r="14" spans="1:9">
      <c r="A14" s="146" t="s">
        <v>530</v>
      </c>
      <c r="B14" s="130" t="s">
        <v>531</v>
      </c>
      <c r="C14" s="130" t="s">
        <v>532</v>
      </c>
      <c r="D14" s="130" t="s">
        <v>533</v>
      </c>
      <c r="E14" s="131" t="s">
        <v>323</v>
      </c>
    </row>
    <row r="15" spans="1:9">
      <c r="A15" s="146" t="s">
        <v>534</v>
      </c>
      <c r="B15" s="130" t="s">
        <v>535</v>
      </c>
      <c r="C15" s="130" t="s">
        <v>536</v>
      </c>
      <c r="D15" s="130" t="s">
        <v>537</v>
      </c>
      <c r="E15" s="131" t="s">
        <v>323</v>
      </c>
    </row>
    <row r="16" spans="1:9">
      <c r="A16" s="146" t="s">
        <v>538</v>
      </c>
      <c r="B16" s="130" t="s">
        <v>539</v>
      </c>
      <c r="C16" s="130" t="s">
        <v>540</v>
      </c>
      <c r="D16" s="130" t="s">
        <v>541</v>
      </c>
      <c r="E16" s="131" t="s">
        <v>323</v>
      </c>
    </row>
    <row r="17" spans="1:5">
      <c r="A17" s="146" t="s">
        <v>542</v>
      </c>
      <c r="B17" s="130" t="s">
        <v>543</v>
      </c>
      <c r="C17" s="130" t="s">
        <v>544</v>
      </c>
      <c r="D17" s="130" t="s">
        <v>545</v>
      </c>
      <c r="E17" s="131" t="s">
        <v>323</v>
      </c>
    </row>
    <row r="18" spans="1:5">
      <c r="A18" s="146" t="s">
        <v>546</v>
      </c>
      <c r="B18" s="130" t="s">
        <v>547</v>
      </c>
      <c r="C18" s="130" t="s">
        <v>548</v>
      </c>
      <c r="D18" s="130" t="s">
        <v>549</v>
      </c>
      <c r="E18" s="131" t="s">
        <v>323</v>
      </c>
    </row>
    <row r="19" spans="1:5" ht="15" thickBot="1">
      <c r="A19" s="147" t="s">
        <v>550</v>
      </c>
      <c r="B19" s="135" t="s">
        <v>551</v>
      </c>
      <c r="C19" s="135" t="s">
        <v>552</v>
      </c>
      <c r="D19" s="135" t="s">
        <v>553</v>
      </c>
      <c r="E19" s="136" t="s">
        <v>323</v>
      </c>
    </row>
    <row r="20" spans="1:5">
      <c r="A20" s="145" t="s">
        <v>494</v>
      </c>
    </row>
  </sheetData>
  <mergeCells count="1">
    <mergeCell ref="B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I10"/>
  <sheetViews>
    <sheetView workbookViewId="0">
      <selection activeCell="O31" sqref="O31"/>
    </sheetView>
  </sheetViews>
  <sheetFormatPr defaultColWidth="9.1796875" defaultRowHeight="12.5"/>
  <cols>
    <col min="1" max="1" width="32" style="1" customWidth="1"/>
    <col min="2" max="2" width="11" style="1" bestFit="1" customWidth="1"/>
    <col min="3" max="3" width="12" style="1" bestFit="1" customWidth="1"/>
    <col min="4" max="4" width="6.54296875" style="1" bestFit="1" customWidth="1"/>
    <col min="5" max="5" width="11" style="1" bestFit="1" customWidth="1"/>
    <col min="6" max="6" width="12" style="1" bestFit="1" customWidth="1"/>
    <col min="7" max="7" width="6.54296875" style="1" bestFit="1" customWidth="1"/>
    <col min="8" max="16384" width="9.1796875" style="1"/>
  </cols>
  <sheetData>
    <row r="1" spans="1:9" s="14" customFormat="1" ht="14.5">
      <c r="A1" s="123" t="s">
        <v>580</v>
      </c>
      <c r="B1" s="143"/>
      <c r="C1" s="143"/>
      <c r="D1" s="174"/>
      <c r="E1" s="143"/>
      <c r="F1" s="143"/>
      <c r="G1" s="143"/>
      <c r="H1" s="58"/>
      <c r="I1" s="58"/>
    </row>
    <row r="2" spans="1:9" s="14" customFormat="1" ht="15" thickBot="1">
      <c r="A2"/>
      <c r="B2"/>
      <c r="C2"/>
      <c r="D2" s="163"/>
      <c r="E2"/>
      <c r="F2"/>
      <c r="G2"/>
      <c r="H2" s="58"/>
      <c r="I2" s="58"/>
    </row>
    <row r="3" spans="1:9" ht="14.5">
      <c r="A3" s="165"/>
      <c r="B3" s="418" t="s">
        <v>556</v>
      </c>
      <c r="C3" s="419"/>
      <c r="D3" s="419"/>
      <c r="E3" s="418" t="s">
        <v>557</v>
      </c>
      <c r="F3" s="419"/>
      <c r="G3" s="420"/>
    </row>
    <row r="4" spans="1:9" ht="13.5" thickBot="1">
      <c r="A4" s="170" t="s">
        <v>558</v>
      </c>
      <c r="B4" s="171" t="s">
        <v>316</v>
      </c>
      <c r="C4" s="171" t="s">
        <v>317</v>
      </c>
      <c r="D4" s="172" t="s">
        <v>319</v>
      </c>
      <c r="E4" s="421" t="s">
        <v>316</v>
      </c>
      <c r="F4" s="421"/>
      <c r="G4" s="173" t="s">
        <v>319</v>
      </c>
    </row>
    <row r="5" spans="1:9" ht="14.5">
      <c r="A5" s="169" t="s">
        <v>559</v>
      </c>
      <c r="B5" s="157" t="s">
        <v>320</v>
      </c>
      <c r="C5" s="157" t="s">
        <v>321</v>
      </c>
      <c r="D5" s="157" t="s">
        <v>323</v>
      </c>
      <c r="E5" s="157" t="s">
        <v>320</v>
      </c>
      <c r="F5" s="157" t="s">
        <v>321</v>
      </c>
      <c r="G5" s="150" t="s">
        <v>323</v>
      </c>
    </row>
    <row r="6" spans="1:9" ht="14.5">
      <c r="A6" s="166" t="s">
        <v>560</v>
      </c>
      <c r="B6" s="130" t="s">
        <v>561</v>
      </c>
      <c r="C6" s="130" t="s">
        <v>562</v>
      </c>
      <c r="D6" s="130" t="s">
        <v>328</v>
      </c>
      <c r="E6" s="130" t="s">
        <v>563</v>
      </c>
      <c r="F6" s="130" t="s">
        <v>564</v>
      </c>
      <c r="G6" s="131" t="s">
        <v>328</v>
      </c>
    </row>
    <row r="7" spans="1:9" ht="14.5">
      <c r="A7" s="166" t="s">
        <v>565</v>
      </c>
      <c r="B7" s="130" t="s">
        <v>566</v>
      </c>
      <c r="C7" s="130" t="s">
        <v>567</v>
      </c>
      <c r="D7" s="130" t="s">
        <v>328</v>
      </c>
      <c r="E7" s="130" t="s">
        <v>568</v>
      </c>
      <c r="F7" s="130" t="s">
        <v>569</v>
      </c>
      <c r="G7" s="131" t="s">
        <v>328</v>
      </c>
    </row>
    <row r="8" spans="1:9" ht="14.5">
      <c r="A8" s="166" t="s">
        <v>570</v>
      </c>
      <c r="B8" s="130"/>
      <c r="C8" s="130"/>
      <c r="D8" s="164"/>
      <c r="E8" s="130"/>
      <c r="F8" s="130"/>
      <c r="G8" s="167"/>
    </row>
    <row r="9" spans="1:9" ht="14.5">
      <c r="A9" s="166" t="s">
        <v>571</v>
      </c>
      <c r="B9" s="130" t="s">
        <v>572</v>
      </c>
      <c r="C9" s="130" t="s">
        <v>573</v>
      </c>
      <c r="D9" s="130" t="s">
        <v>328</v>
      </c>
      <c r="E9" s="130" t="s">
        <v>574</v>
      </c>
      <c r="F9" s="130" t="s">
        <v>575</v>
      </c>
      <c r="G9" s="131" t="s">
        <v>328</v>
      </c>
    </row>
    <row r="10" spans="1:9" ht="15" thickBot="1">
      <c r="A10" s="168" t="s">
        <v>576</v>
      </c>
      <c r="B10" s="135" t="s">
        <v>577</v>
      </c>
      <c r="C10" s="135" t="s">
        <v>578</v>
      </c>
      <c r="D10" s="135" t="s">
        <v>328</v>
      </c>
      <c r="E10" s="135" t="s">
        <v>577</v>
      </c>
      <c r="F10" s="135" t="s">
        <v>579</v>
      </c>
      <c r="G10" s="136" t="s">
        <v>328</v>
      </c>
    </row>
  </sheetData>
  <mergeCells count="3">
    <mergeCell ref="B3:D3"/>
    <mergeCell ref="E3:G3"/>
    <mergeCell ref="E4:F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22558B1429B24B90C6048B4B29DA0B" ma:contentTypeVersion="14" ma:contentTypeDescription="Create a new document." ma:contentTypeScope="" ma:versionID="cb5b1e1aa448627d07fb2704767f2895">
  <xsd:schema xmlns:xsd="http://www.w3.org/2001/XMLSchema" xmlns:xs="http://www.w3.org/2001/XMLSchema" xmlns:p="http://schemas.microsoft.com/office/2006/metadata/properties" xmlns:ns2="77dc4ebf-09a8-432c-86ed-cd0e82c3a52f" xmlns:ns3="ba98737b-61a9-4bf4-8adb-9b5e02a62e3d" targetNamespace="http://schemas.microsoft.com/office/2006/metadata/properties" ma:root="true" ma:fieldsID="3b925504e5479e78de68d57023ba6396" ns2:_="" ns3:_="">
    <xsd:import namespace="77dc4ebf-09a8-432c-86ed-cd0e82c3a52f"/>
    <xsd:import namespace="ba98737b-61a9-4bf4-8adb-9b5e02a62e3d"/>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DateTaken" minOccurs="0"/>
                <xsd:element ref="ns3:MediaServiceObjectDetectorVersions" minOccurs="0"/>
                <xsd:element ref="ns3:MediaServiceOCR" minOccurs="0"/>
                <xsd:element ref="ns3:MediaServiceGenerationTime" minOccurs="0"/>
                <xsd:element ref="ns3:MediaServiceEventHashCode"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dc4ebf-09a8-432c-86ed-cd0e82c3a5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34ff1b68-9a14-4cd7-a358-f35b19a1fb01}" ma:internalName="TaxCatchAll" ma:showField="CatchAllData" ma:web="77dc4ebf-09a8-432c-86ed-cd0e82c3a5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98737b-61a9-4bf4-8adb-9b5e02a62e3d"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fef1abe-1400-4798-b00f-9c19e07bc3f1"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98737b-61a9-4bf4-8adb-9b5e02a62e3d">
      <Terms xmlns="http://schemas.microsoft.com/office/infopath/2007/PartnerControls"/>
    </lcf76f155ced4ddcb4097134ff3c332f>
    <TaxCatchAll xmlns="77dc4ebf-09a8-432c-86ed-cd0e82c3a52f" xsi:nil="true"/>
  </documentManagement>
</p:properties>
</file>

<file path=customXml/itemProps1.xml><?xml version="1.0" encoding="utf-8"?>
<ds:datastoreItem xmlns:ds="http://schemas.openxmlformats.org/officeDocument/2006/customXml" ds:itemID="{5DDFF2F8-7B1C-4E23-9DF3-0138A4FE5C05}"/>
</file>

<file path=customXml/itemProps2.xml><?xml version="1.0" encoding="utf-8"?>
<ds:datastoreItem xmlns:ds="http://schemas.openxmlformats.org/officeDocument/2006/customXml" ds:itemID="{B17898C7-6242-43F7-9666-CC5A3ADA9303}">
  <ds:schemaRefs>
    <ds:schemaRef ds:uri="http://schemas.microsoft.com/sharepoint/v3/contenttype/forms"/>
  </ds:schemaRefs>
</ds:datastoreItem>
</file>

<file path=customXml/itemProps3.xml><?xml version="1.0" encoding="utf-8"?>
<ds:datastoreItem xmlns:ds="http://schemas.openxmlformats.org/officeDocument/2006/customXml" ds:itemID="{C50D3E66-4298-4C3F-90C1-B561AB5574C7}">
  <ds:schemaRefs>
    <ds:schemaRef ds:uri="http://schemas.microsoft.com/office/2006/metadata/properties"/>
    <ds:schemaRef ds:uri="http://schemas.microsoft.com/office/infopath/2007/PartnerControls"/>
    <ds:schemaRef ds:uri="de4e662d-ba4f-4a7c-8dc0-a65ef6bb3a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52</vt:i4>
      </vt:variant>
    </vt:vector>
  </HeadingPairs>
  <TitlesOfParts>
    <vt:vector size="83" baseType="lpstr">
      <vt:lpstr>Cover Page</vt:lpstr>
      <vt:lpstr>Methods - Data Sources</vt:lpstr>
      <vt:lpstr>Methods - Study Design</vt:lpstr>
      <vt:lpstr>TOC</vt:lpstr>
      <vt:lpstr>AD-T1</vt:lpstr>
      <vt:lpstr>AD-T2</vt:lpstr>
      <vt:lpstr>AD-T3</vt:lpstr>
      <vt:lpstr>AD-T4</vt:lpstr>
      <vt:lpstr>AD-T5</vt:lpstr>
      <vt:lpstr>AD-T6</vt:lpstr>
      <vt:lpstr>AD-T7</vt:lpstr>
      <vt:lpstr>Asthma-T1</vt:lpstr>
      <vt:lpstr>Asthma-T2</vt:lpstr>
      <vt:lpstr>Asthma-T3</vt:lpstr>
      <vt:lpstr>Asthma-T4</vt:lpstr>
      <vt:lpstr>Asthma-T5</vt:lpstr>
      <vt:lpstr>Asthma-T6</vt:lpstr>
      <vt:lpstr>Asthma-T7</vt:lpstr>
      <vt:lpstr>NP-T1</vt:lpstr>
      <vt:lpstr>NP-T2</vt:lpstr>
      <vt:lpstr>NP-T3</vt:lpstr>
      <vt:lpstr>NP-T4</vt:lpstr>
      <vt:lpstr>NP-T5</vt:lpstr>
      <vt:lpstr>NP-T6</vt:lpstr>
      <vt:lpstr>NP-T7</vt:lpstr>
      <vt:lpstr>NP-T8</vt:lpstr>
      <vt:lpstr>NP-T9</vt:lpstr>
      <vt:lpstr>NP-T10</vt:lpstr>
      <vt:lpstr>Comorb</vt:lpstr>
      <vt:lpstr>HIDE_List</vt:lpstr>
      <vt:lpstr>HIDE_Dataset Descriptions</vt:lpstr>
      <vt:lpstr>'Cover Page'!_Toc383612160</vt:lpstr>
      <vt:lpstr>ADP</vt:lpstr>
      <vt:lpstr>ALR</vt:lpstr>
      <vt:lpstr>ASTHMA</vt:lpstr>
      <vt:lpstr>BORN</vt:lpstr>
      <vt:lpstr>CAPE</vt:lpstr>
      <vt:lpstr>CCHS</vt:lpstr>
      <vt:lpstr>CCN</vt:lpstr>
      <vt:lpstr>CCRS</vt:lpstr>
      <vt:lpstr>CHF</vt:lpstr>
      <vt:lpstr>COPD</vt:lpstr>
      <vt:lpstr>CORR</vt:lpstr>
      <vt:lpstr>CPDB</vt:lpstr>
      <vt:lpstr>CPRO</vt:lpstr>
      <vt:lpstr>DAD</vt:lpstr>
      <vt:lpstr>DATASETNAME</vt:lpstr>
      <vt:lpstr>DIN</vt:lpstr>
      <vt:lpstr>ETHNIC</vt:lpstr>
      <vt:lpstr>HCD</vt:lpstr>
      <vt:lpstr>HIV</vt:lpstr>
      <vt:lpstr>HIVOHTN</vt:lpstr>
      <vt:lpstr>HYPER</vt:lpstr>
      <vt:lpstr>INST</vt:lpstr>
      <vt:lpstr>IPDB</vt:lpstr>
      <vt:lpstr>IRCC</vt:lpstr>
      <vt:lpstr>LHIN</vt:lpstr>
      <vt:lpstr>MCSS</vt:lpstr>
      <vt:lpstr>MOMBABY</vt:lpstr>
      <vt:lpstr>NACRS</vt:lpstr>
      <vt:lpstr>NDFP</vt:lpstr>
      <vt:lpstr>NRS</vt:lpstr>
      <vt:lpstr>OBSP</vt:lpstr>
      <vt:lpstr>OCR</vt:lpstr>
      <vt:lpstr>ODB</vt:lpstr>
      <vt:lpstr>ODD</vt:lpstr>
      <vt:lpstr>OHIP</vt:lpstr>
      <vt:lpstr>OMHRS</vt:lpstr>
      <vt:lpstr>OMID</vt:lpstr>
      <vt:lpstr>ONMARG</vt:lpstr>
      <vt:lpstr>ORAD</vt:lpstr>
      <vt:lpstr>ORGD</vt:lpstr>
      <vt:lpstr>ORRS</vt:lpstr>
      <vt:lpstr>PCCF</vt:lpstr>
      <vt:lpstr>PCPOP</vt:lpstr>
      <vt:lpstr>POGONIS</vt:lpstr>
      <vt:lpstr>POP</vt:lpstr>
      <vt:lpstr>'Methods - Data Sources'!Print_Titles</vt:lpstr>
      <vt:lpstr>'Methods - Study Design'!Print_Titles</vt:lpstr>
      <vt:lpstr>RAICA</vt:lpstr>
      <vt:lpstr>RAIHC</vt:lpstr>
      <vt:lpstr>RPDB</vt:lpstr>
      <vt:lpstr>SDS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TPR Template - Deliverable (Tables) v2019-Sep</dc:title>
  <dc:subject/>
  <dc:creator>Lisa Ishiguro</dc:creator>
  <cp:keywords/>
  <dc:description/>
  <cp:lastModifiedBy>Saskin, Refik</cp:lastModifiedBy>
  <cp:revision/>
  <dcterms:created xsi:type="dcterms:W3CDTF">2014-04-03T14:22:27Z</dcterms:created>
  <dcterms:modified xsi:type="dcterms:W3CDTF">2024-05-29T17:52:37Z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0x010100045164BC86564A438BD1EF225F25C463</vt:lpwstr>
  </property>
  <property fmtid="{D5CDD505-2E9C-101B-9397-08002B2CF9AE}" pid="3" name="Order">
    <vt:r8>2800</vt:r8>
  </property>
</Properties>
</file>